
<file path=[Content_Types].xml><?xml version="1.0" encoding="utf-8"?>
<Types xmlns="http://schemas.openxmlformats.org/package/2006/content-types">
  <Default Extension="bin" ContentType="application/vnd.openxmlformats-officedocument.spreadsheetml.printerSettings"/>
  <Default Extension="psdsor" ContentType="application/vnd.openxmlformats-package.digital-signature-origin"/>
  <Default Extension="psdsxs" ContentType="application/vnd.openxmlformats-package.digital-signature-xmlsignatur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nnections.xml" ContentType="application/vnd.openxmlformats-officedocument.spreadsheetml.connections+xml"/>
  <Override PartName="/xl/queryTables/queryTable1.xml" ContentType="application/vnd.openxmlformats-officedocument.spreadsheetml.queryTable+xml"/>
  <Override PartName="/xl/tables/table1.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Administrator\Desktop\2311-Pernod Ricard-800\Fichiers Lumi\Reporting non remis au client\A signer\"/>
    </mc:Choice>
  </mc:AlternateContent>
  <xr:revisionPtr revIDLastSave="0" documentId="13_ncr:1_{EB8B4073-55DF-4116-BA85-6E494CB600B2}" xr6:coauthVersionLast="47" xr6:coauthVersionMax="47" xr10:uidLastSave="{00000000-0000-0000-0000-000000000000}"/>
  <bookViews>
    <workbookView xWindow="2364" yWindow="2712" windowWidth="17280" windowHeight="8964" xr2:uid="{00000000-000D-0000-FFFF-FFFF00000000}"/>
  </bookViews>
  <sheets>
    <sheet name="QUORUM" sheetId="16" r:id="rId1"/>
    <sheet name="AGO PP_US" sheetId="11" r:id="rId2"/>
    <sheet name="AGE PP_NP" sheetId="12" r:id="rId3"/>
    <sheet name="AGO PP_US non prévues" sheetId="13" r:id="rId4"/>
    <sheet name="AGE PP_NP non prévues" sheetId="14" r:id="rId5"/>
    <sheet name="21" sheetId="15" r:id="rId6"/>
    <sheet name="Template" sheetId="9" state="hidden" r:id="rId7"/>
    <sheet name="_" sheetId="1" state="hidden" r:id="rId8"/>
    <sheet name="_Description" sheetId="7" state="hidden" r:id="rId9"/>
    <sheet name="_Options" sheetId="10" state="hidden" r:id="rId10"/>
  </sheets>
  <definedNames>
    <definedName name="_._LumiAgm_TEST_SG_V20.1.0.50_PLM_THALES_V7_Options" localSheetId="9" hidden="1">_Options!$A$1:$BU$2</definedName>
    <definedName name="AccountsByChmProxyVote" localSheetId="5">'21'!$D$29</definedName>
    <definedName name="AccountsByChmProxyVote" localSheetId="2">'AGE PP_NP'!$D$29</definedName>
    <definedName name="AccountsByChmProxyVote" localSheetId="4">'AGE PP_NP non prévues'!$D$29</definedName>
    <definedName name="AccountsByChmProxyVote" localSheetId="1">'AGO PP_US'!$D$29</definedName>
    <definedName name="AccountsByChmProxyVote" localSheetId="3">'AGO PP_US non prévues'!$D$29</definedName>
    <definedName name="AccountsByChmProxyVote" localSheetId="0">QUORUM!$D$29</definedName>
    <definedName name="AccountsByChmProxyVote">Template!$D$29</definedName>
    <definedName name="AccountsByDirectVote" localSheetId="5">'21'!$D$30</definedName>
    <definedName name="AccountsByDirectVote" localSheetId="2">'AGE PP_NP'!$D$30</definedName>
    <definedName name="AccountsByDirectVote" localSheetId="4">'AGE PP_NP non prévues'!$D$30</definedName>
    <definedName name="AccountsByDirectVote" localSheetId="1">'AGO PP_US'!$D$30</definedName>
    <definedName name="AccountsByDirectVote" localSheetId="3">'AGO PP_US non prévues'!$D$30</definedName>
    <definedName name="AccountsByDirectVote" localSheetId="0">QUORUM!$D$30</definedName>
    <definedName name="AccountsByDirectVote">Template!$D$30</definedName>
    <definedName name="AccountsRepresentedBy3PP" localSheetId="5">'21'!$D$28</definedName>
    <definedName name="AccountsRepresentedBy3PP" localSheetId="2">'AGE PP_NP'!$D$28</definedName>
    <definedName name="AccountsRepresentedBy3PP" localSheetId="4">'AGE PP_NP non prévues'!$D$28</definedName>
    <definedName name="AccountsRepresentedBy3PP" localSheetId="1">'AGO PP_US'!$D$28</definedName>
    <definedName name="AccountsRepresentedBy3PP" localSheetId="3">'AGO PP_US non prévues'!$D$28</definedName>
    <definedName name="AccountsRepresentedBy3PP" localSheetId="0">QUORUM!$D$28</definedName>
    <definedName name="AccountsRepresentedBy3PP">Template!$D$28</definedName>
    <definedName name="AccountsRepresentedInPerson" localSheetId="5">'21'!$D$27</definedName>
    <definedName name="AccountsRepresentedInPerson" localSheetId="2">'AGE PP_NP'!$D$27</definedName>
    <definedName name="AccountsRepresentedInPerson" localSheetId="4">'AGE PP_NP non prévues'!$D$27</definedName>
    <definedName name="AccountsRepresentedInPerson" localSheetId="1">'AGO PP_US'!$D$27</definedName>
    <definedName name="AccountsRepresentedInPerson" localSheetId="3">'AGO PP_US non prévues'!$D$27</definedName>
    <definedName name="AccountsRepresentedInPerson" localSheetId="0">QUORUM!$D$27</definedName>
    <definedName name="AccountsRepresentedInPerson">Template!$D$27</definedName>
    <definedName name="CommentForSpecificQuorum" localSheetId="5">'21'!$C$20</definedName>
    <definedName name="CommentForSpecificQuorum" localSheetId="2">'AGE PP_NP'!$C$20</definedName>
    <definedName name="CommentForSpecificQuorum" localSheetId="4">'AGE PP_NP non prévues'!$C$20</definedName>
    <definedName name="CommentForSpecificQuorum" localSheetId="1">'AGO PP_US'!$C$20</definedName>
    <definedName name="CommentForSpecificQuorum" localSheetId="3">'AGO PP_US non prévues'!$C$20</definedName>
    <definedName name="CommentForSpecificQuorum" localSheetId="0">QUORUM!$C$20</definedName>
    <definedName name="CommentForSpecificQuorum">Template!$C$20</definedName>
    <definedName name="CompanyName" localSheetId="5">'21'!$C$1</definedName>
    <definedName name="CompanyName" localSheetId="2">'AGE PP_NP'!$C$1</definedName>
    <definedName name="CompanyName" localSheetId="4">'AGE PP_NP non prévues'!$C$1</definedName>
    <definedName name="CompanyName" localSheetId="1">'AGO PP_US'!$C$1</definedName>
    <definedName name="CompanyName" localSheetId="3">'AGO PP_US non prévues'!$C$1</definedName>
    <definedName name="CompanyName" localSheetId="0">QUORUM!$C$1</definedName>
    <definedName name="CompanyName">Template!$C$1</definedName>
    <definedName name="DateOfMeeting" localSheetId="5">'21'!$D$1</definedName>
    <definedName name="DateOfMeeting" localSheetId="2">'AGE PP_NP'!$D$1</definedName>
    <definedName name="DateOfMeeting" localSheetId="4">'AGE PP_NP non prévues'!$D$1</definedName>
    <definedName name="DateOfMeeting" localSheetId="1">'AGO PP_US'!$D$1</definedName>
    <definedName name="DateOfMeeting" localSheetId="3">'AGO PP_US non prévues'!$D$1</definedName>
    <definedName name="DateOfMeeting" localSheetId="0">QUORUM!$D$1</definedName>
    <definedName name="DateOfMeeting">Template!$D$1</definedName>
    <definedName name="hideOnGeneral" localSheetId="5">'21'!$12:$17</definedName>
    <definedName name="hideOnGeneral" localSheetId="2">'AGE PP_NP'!$12:$17</definedName>
    <definedName name="hideOnGeneral" localSheetId="4">'AGE PP_NP non prévues'!$12:$17</definedName>
    <definedName name="hideOnGeneral" localSheetId="1">'AGO PP_US'!$12:$17</definedName>
    <definedName name="hideOnGeneral" localSheetId="3">'AGO PP_US non prévues'!$12:$17</definedName>
    <definedName name="hideOnGeneral" localSheetId="0">QUORUM!$12:$17</definedName>
    <definedName name="hideOnGeneral">Template!$12:$17</definedName>
    <definedName name="hideOnSpecial" localSheetId="5">'21'!$8:$11</definedName>
    <definedName name="hideOnSpecial" localSheetId="2">'AGE PP_NP'!$8:$11</definedName>
    <definedName name="hideOnSpecial" localSheetId="4">'AGE PP_NP non prévues'!$8:$11</definedName>
    <definedName name="hideOnSpecial" localSheetId="1">'AGO PP_US'!$8:$11</definedName>
    <definedName name="hideOnSpecial" localSheetId="3">'AGO PP_US non prévues'!$8:$11</definedName>
    <definedName name="hideOnSpecial" localSheetId="0">QUORUM!$8:$11</definedName>
    <definedName name="hideOnSpecial">Template!$8:$11</definedName>
    <definedName name="IssuedShareCapital" localSheetId="5">'21'!$F$8</definedName>
    <definedName name="IssuedShareCapital" localSheetId="2">'AGE PP_NP'!$F$8</definedName>
    <definedName name="IssuedShareCapital" localSheetId="4">'AGE PP_NP non prévues'!$F$8</definedName>
    <definedName name="IssuedShareCapital" localSheetId="1">'AGO PP_US'!$F$8</definedName>
    <definedName name="IssuedShareCapital" localSheetId="3">'AGO PP_US non prévues'!$F$8</definedName>
    <definedName name="IssuedShareCapital" localSheetId="0">QUORUM!$F$8</definedName>
    <definedName name="IssuedShareCapital">Template!$F$8</definedName>
    <definedName name="IssuedShareCapitalForQuorum" localSheetId="5">'21'!$F$10</definedName>
    <definedName name="IssuedShareCapitalForQuorum" localSheetId="2">'AGE PP_NP'!$F$10</definedName>
    <definedName name="IssuedShareCapitalForQuorum" localSheetId="4">'AGE PP_NP non prévues'!$F$10</definedName>
    <definedName name="IssuedShareCapitalForQuorum" localSheetId="1">'AGO PP_US'!$F$10</definedName>
    <definedName name="IssuedShareCapitalForQuorum" localSheetId="3">'AGO PP_US non prévues'!$F$10</definedName>
    <definedName name="IssuedShareCapitalForQuorum" localSheetId="0">QUORUM!$F$10</definedName>
    <definedName name="IssuedShareCapitalForQuorum">Template!$F$10</definedName>
    <definedName name="IssuedShareCapitalForSession" localSheetId="5">'21'!$F$12</definedName>
    <definedName name="IssuedShareCapitalForSession" localSheetId="2">'AGE PP_NP'!$F$12</definedName>
    <definedName name="IssuedShareCapitalForSession" localSheetId="4">'AGE PP_NP non prévues'!$F$12</definedName>
    <definedName name="IssuedShareCapitalForSession" localSheetId="1">'AGO PP_US'!$F$12</definedName>
    <definedName name="IssuedShareCapitalForSession" localSheetId="3">'AGO PP_US non prévues'!$F$12</definedName>
    <definedName name="IssuedShareCapitalForSession" localSheetId="0">QUORUM!$F$12</definedName>
    <definedName name="IssuedShareCapitalForSession">Template!$F$12</definedName>
    <definedName name="IssuedShareCapitalVotesForQuorum" localSheetId="5">'21'!$F$11</definedName>
    <definedName name="IssuedShareCapitalVotesForQuorum" localSheetId="2">'AGE PP_NP'!$F$11</definedName>
    <definedName name="IssuedShareCapitalVotesForQuorum" localSheetId="4">'AGE PP_NP non prévues'!$F$11</definedName>
    <definedName name="IssuedShareCapitalVotesForQuorum" localSheetId="1">'AGO PP_US'!$F$11</definedName>
    <definedName name="IssuedShareCapitalVotesForQuorum" localSheetId="3">'AGO PP_US non prévues'!$F$11</definedName>
    <definedName name="IssuedShareCapitalVotesForQuorum" localSheetId="0">QUORUM!$F$11</definedName>
    <definedName name="IssuedShareCapitalVotesForQuorum">Template!$F$11</definedName>
    <definedName name="IssuedShareCapitalVotesForSession" localSheetId="5">'21'!$F$13</definedName>
    <definedName name="IssuedShareCapitalVotesForSession" localSheetId="2">'AGE PP_NP'!$F$13</definedName>
    <definedName name="IssuedShareCapitalVotesForSession" localSheetId="4">'AGE PP_NP non prévues'!$F$13</definedName>
    <definedName name="IssuedShareCapitalVotesForSession" localSheetId="1">'AGO PP_US'!$F$13</definedName>
    <definedName name="IssuedShareCapitalVotesForSession" localSheetId="3">'AGO PP_US non prévues'!$F$13</definedName>
    <definedName name="IssuedShareCapitalVotesForSession" localSheetId="0">QUORUM!$F$13</definedName>
    <definedName name="IssuedShareCapitalVotesForSession">Template!$F$13</definedName>
    <definedName name="MeetingSessionDescription" localSheetId="5">'21'!$B$2</definedName>
    <definedName name="MeetingSessionDescription" localSheetId="2">'AGE PP_NP'!$B$2</definedName>
    <definedName name="MeetingSessionDescription" localSheetId="4">'AGE PP_NP non prévues'!$B$2</definedName>
    <definedName name="MeetingSessionDescription" localSheetId="1">'AGO PP_US'!$B$2</definedName>
    <definedName name="MeetingSessionDescription" localSheetId="3">'AGO PP_US non prévues'!$B$2</definedName>
    <definedName name="MeetingSessionDescription" localSheetId="0">QUORUM!$B$2</definedName>
    <definedName name="MeetingSessionDescription">Template!$B$2</definedName>
    <definedName name="PercentInVotesText" localSheetId="5">'21'!$B$24</definedName>
    <definedName name="PercentInVotesText" localSheetId="2">'AGE PP_NP'!$B$24</definedName>
    <definedName name="PercentInVotesText" localSheetId="4">'AGE PP_NP non prévues'!$B$24</definedName>
    <definedName name="PercentInVotesText" localSheetId="1">'AGO PP_US'!$B$24</definedName>
    <definedName name="PercentInVotesText" localSheetId="3">'AGO PP_US non prévues'!$B$24</definedName>
    <definedName name="PercentInVotesText" localSheetId="0">QUORUM!$B$24</definedName>
    <definedName name="PercentInVotesText">Template!$B$24</definedName>
    <definedName name="PercentVotesColumn" localSheetId="5">'21'!$H$26:$H$31</definedName>
    <definedName name="PercentVotesColumn" localSheetId="2">'AGE PP_NP'!$H$26:$H$31</definedName>
    <definedName name="PercentVotesColumn" localSheetId="4">'AGE PP_NP non prévues'!$H$26:$H$31</definedName>
    <definedName name="PercentVotesColumn" localSheetId="1">'AGO PP_US'!$H$26:$H$31</definedName>
    <definedName name="PercentVotesColumn" localSheetId="3">'AGO PP_US non prévues'!$H$26:$H$31</definedName>
    <definedName name="PercentVotesColumn" localSheetId="0">QUORUM!$H$26:$H$31</definedName>
    <definedName name="PercentVotesColumn">Template!$H$26:$H$31</definedName>
    <definedName name="Query_from_Mms" localSheetId="7">_!$A$1:$AB$6</definedName>
    <definedName name="QuorumInSharesText" localSheetId="5">'21'!$B$23</definedName>
    <definedName name="QuorumInSharesText" localSheetId="2">'AGE PP_NP'!$B$23</definedName>
    <definedName name="QuorumInSharesText" localSheetId="4">'AGE PP_NP non prévues'!$B$23</definedName>
    <definedName name="QuorumInSharesText" localSheetId="1">'AGO PP_US'!$B$23</definedName>
    <definedName name="QuorumInSharesText" localSheetId="3">'AGO PP_US non prévues'!$B$23</definedName>
    <definedName name="QuorumInSharesText" localSheetId="0">QUORUM!$B$23</definedName>
    <definedName name="QuorumInSharesText">Template!$B$23</definedName>
    <definedName name="QuorumTitle" localSheetId="5">'21'!$B$1</definedName>
    <definedName name="QuorumTitle" localSheetId="2">'AGE PP_NP'!$B$1</definedName>
    <definedName name="QuorumTitle" localSheetId="4">'AGE PP_NP non prévues'!$B$1</definedName>
    <definedName name="QuorumTitle" localSheetId="1">'AGO PP_US'!$B$1</definedName>
    <definedName name="QuorumTitle" localSheetId="3">'AGO PP_US non prévues'!$B$1</definedName>
    <definedName name="QuorumTitle" localSheetId="0">QUORUM!$B$1</definedName>
    <definedName name="QuorumTitle">Template!$B$1</definedName>
    <definedName name="RequiredQuorumInSharesCalculated" localSheetId="5">'21'!$F$1</definedName>
    <definedName name="RequiredQuorumInSharesCalculated" localSheetId="2">'AGE PP_NP'!$F$1</definedName>
    <definedName name="RequiredQuorumInSharesCalculated" localSheetId="4">'AGE PP_NP non prévues'!$F$1</definedName>
    <definedName name="RequiredQuorumInSharesCalculated" localSheetId="1">'AGO PP_US'!$F$1</definedName>
    <definedName name="RequiredQuorumInSharesCalculated" localSheetId="3">'AGO PP_US non prévues'!$F$1</definedName>
    <definedName name="RequiredQuorumInSharesCalculated" localSheetId="0">QUORUM!$F$1</definedName>
    <definedName name="RequiredQuorumInSharesCalculated">Template!$F$1</definedName>
    <definedName name="RequiredQuorumInSharesForced" localSheetId="5">'21'!$G$1</definedName>
    <definedName name="RequiredQuorumInSharesForced" localSheetId="2">'AGE PP_NP'!$G$1</definedName>
    <definedName name="RequiredQuorumInSharesForced" localSheetId="4">'AGE PP_NP non prévues'!$G$1</definedName>
    <definedName name="RequiredQuorumInSharesForced" localSheetId="1">'AGO PP_US'!$G$1</definedName>
    <definedName name="RequiredQuorumInSharesForced" localSheetId="3">'AGO PP_US non prévues'!$G$1</definedName>
    <definedName name="RequiredQuorumInSharesForced" localSheetId="0">QUORUM!$G$1</definedName>
    <definedName name="RequiredQuorumInSharesForced">Template!$G$1</definedName>
    <definedName name="RequiredQuorumInSharesToUse" localSheetId="5">'21'!$H$1</definedName>
    <definedName name="RequiredQuorumInSharesToUse" localSheetId="2">'AGE PP_NP'!$H$1</definedName>
    <definedName name="RequiredQuorumInSharesToUse" localSheetId="4">'AGE PP_NP non prévues'!$H$1</definedName>
    <definedName name="RequiredQuorumInSharesToUse" localSheetId="1">'AGO PP_US'!$H$1</definedName>
    <definedName name="RequiredQuorumInSharesToUse" localSheetId="3">'AGO PP_US non prévues'!$H$1</definedName>
    <definedName name="RequiredQuorumInSharesToUse" localSheetId="0">QUORUM!$H$1</definedName>
    <definedName name="RequiredQuorumInSharesToUse">Template!$H$1</definedName>
    <definedName name="RequiredQuorumPercentage" localSheetId="5">'21'!$E$1</definedName>
    <definedName name="RequiredQuorumPercentage" localSheetId="2">'AGE PP_NP'!$E$1</definedName>
    <definedName name="RequiredQuorumPercentage" localSheetId="4">'AGE PP_NP non prévues'!$E$1</definedName>
    <definedName name="RequiredQuorumPercentage" localSheetId="1">'AGO PP_US'!$E$1</definedName>
    <definedName name="RequiredQuorumPercentage" localSheetId="3">'AGO PP_US non prévues'!$E$1</definedName>
    <definedName name="RequiredQuorumPercentage" localSheetId="0">QUORUM!$E$1</definedName>
    <definedName name="RequiredQuorumPercentage">Template!$E$1</definedName>
    <definedName name="RequiredQuorumText" localSheetId="5">'21'!$C$19</definedName>
    <definedName name="RequiredQuorumText" localSheetId="2">'AGE PP_NP'!$C$19</definedName>
    <definedName name="RequiredQuorumText" localSheetId="4">'AGE PP_NP non prévues'!$C$19</definedName>
    <definedName name="RequiredQuorumText" localSheetId="1">'AGO PP_US'!$C$19</definedName>
    <definedName name="RequiredQuorumText" localSheetId="3">'AGO PP_US non prévues'!$C$19</definedName>
    <definedName name="RequiredQuorumText" localSheetId="0">QUORUM!$C$19</definedName>
    <definedName name="RequiredQuorumText">Template!$C$19</definedName>
    <definedName name="ResolutionDescription">_Description!$A$2:$C$16</definedName>
    <definedName name="SharesByChmProxyVote" localSheetId="5">'21'!$E$29</definedName>
    <definedName name="SharesByChmProxyVote" localSheetId="2">'AGE PP_NP'!$E$29</definedName>
    <definedName name="SharesByChmProxyVote" localSheetId="4">'AGE PP_NP non prévues'!$E$29</definedName>
    <definedName name="SharesByChmProxyVote" localSheetId="1">'AGO PP_US'!$E$29</definedName>
    <definedName name="SharesByChmProxyVote" localSheetId="3">'AGO PP_US non prévues'!$E$29</definedName>
    <definedName name="SharesByChmProxyVote" localSheetId="0">QUORUM!$E$29</definedName>
    <definedName name="SharesByChmProxyVote">Template!$E$29</definedName>
    <definedName name="SharesByDirectVote" localSheetId="5">'21'!$E$30</definedName>
    <definedName name="SharesByDirectVote" localSheetId="2">'AGE PP_NP'!$E$30</definedName>
    <definedName name="SharesByDirectVote" localSheetId="4">'AGE PP_NP non prévues'!$E$30</definedName>
    <definedName name="SharesByDirectVote" localSheetId="1">'AGO PP_US'!$E$30</definedName>
    <definedName name="SharesByDirectVote" localSheetId="3">'AGO PP_US non prévues'!$E$30</definedName>
    <definedName name="SharesByDirectVote" localSheetId="0">QUORUM!$E$30</definedName>
    <definedName name="SharesByDirectVote">Template!$E$30</definedName>
    <definedName name="SharesRepresentedBy3PP" localSheetId="5">'21'!$E$28</definedName>
    <definedName name="SharesRepresentedBy3PP" localSheetId="2">'AGE PP_NP'!$E$28</definedName>
    <definedName name="SharesRepresentedBy3PP" localSheetId="4">'AGE PP_NP non prévues'!$E$28</definedName>
    <definedName name="SharesRepresentedBy3PP" localSheetId="1">'AGO PP_US'!$E$28</definedName>
    <definedName name="SharesRepresentedBy3PP" localSheetId="3">'AGO PP_US non prévues'!$E$28</definedName>
    <definedName name="SharesRepresentedBy3PP" localSheetId="0">QUORUM!$E$28</definedName>
    <definedName name="SharesRepresentedBy3PP">Template!$E$28</definedName>
    <definedName name="SharesRepresentedInPerson" localSheetId="5">'21'!$E$27</definedName>
    <definedName name="SharesRepresentedInPerson" localSheetId="2">'AGE PP_NP'!$E$27</definedName>
    <definedName name="SharesRepresentedInPerson" localSheetId="4">'AGE PP_NP non prévues'!$E$27</definedName>
    <definedName name="SharesRepresentedInPerson" localSheetId="1">'AGO PP_US'!$E$27</definedName>
    <definedName name="SharesRepresentedInPerson" localSheetId="3">'AGO PP_US non prévues'!$E$27</definedName>
    <definedName name="SharesRepresentedInPerson" localSheetId="0">QUORUM!$E$27</definedName>
    <definedName name="SharesRepresentedInPerson">Template!$E$27</definedName>
    <definedName name="TotalVotesBlocked" localSheetId="5">'21'!$G$15</definedName>
    <definedName name="TotalVotesBlocked" localSheetId="2">'AGE PP_NP'!$G$15</definedName>
    <definedName name="TotalVotesBlocked" localSheetId="4">'AGE PP_NP non prévues'!$G$15</definedName>
    <definedName name="TotalVotesBlocked" localSheetId="1">'AGO PP_US'!$G$15</definedName>
    <definedName name="TotalVotesBlocked" localSheetId="3">'AGO PP_US non prévues'!$G$15</definedName>
    <definedName name="TotalVotesBlocked" localSheetId="0">QUORUM!$G$15</definedName>
    <definedName name="TotalVotesBlocked">Template!$G$15</definedName>
    <definedName name="VOTES_FOR_THIS_RESOLUTION" localSheetId="5">'21'!$C$17</definedName>
    <definedName name="VOTES_FOR_THIS_RESOLUTION" localSheetId="2">'AGE PP_NP'!$C$17</definedName>
    <definedName name="VOTES_FOR_THIS_RESOLUTION" localSheetId="4">'AGE PP_NP non prévues'!$C$17</definedName>
    <definedName name="VOTES_FOR_THIS_RESOLUTION" localSheetId="1">'AGO PP_US'!$C$17</definedName>
    <definedName name="VOTES_FOR_THIS_RESOLUTION" localSheetId="3">'AGO PP_US non prévues'!$C$17</definedName>
    <definedName name="VOTES_FOR_THIS_RESOLUTION" localSheetId="0">QUORUM!$C$17</definedName>
    <definedName name="VOTES_FOR_THIS_RESOLUTION">Template!$C$17</definedName>
    <definedName name="VotesByChmProxyVote" localSheetId="5">'21'!$G$29</definedName>
    <definedName name="VotesByChmProxyVote" localSheetId="2">'AGE PP_NP'!$G$29</definedName>
    <definedName name="VotesByChmProxyVote" localSheetId="4">'AGE PP_NP non prévues'!$G$29</definedName>
    <definedName name="VotesByChmProxyVote" localSheetId="1">'AGO PP_US'!$G$29</definedName>
    <definedName name="VotesByChmProxyVote" localSheetId="3">'AGO PP_US non prévues'!$G$29</definedName>
    <definedName name="VotesByChmProxyVote" localSheetId="0">QUORUM!$G$29</definedName>
    <definedName name="VotesByChmProxyVote">Template!$G$29</definedName>
    <definedName name="VotesByDirectVote" localSheetId="5">'21'!$G$30</definedName>
    <definedName name="VotesByDirectVote" localSheetId="2">'AGE PP_NP'!$G$30</definedName>
    <definedName name="VotesByDirectVote" localSheetId="4">'AGE PP_NP non prévues'!$G$30</definedName>
    <definedName name="VotesByDirectVote" localSheetId="1">'AGO PP_US'!$G$30</definedName>
    <definedName name="VotesByDirectVote" localSheetId="3">'AGO PP_US non prévues'!$G$30</definedName>
    <definedName name="VotesByDirectVote" localSheetId="0">QUORUM!$G$30</definedName>
    <definedName name="VotesByDirectVote">Template!$G$30</definedName>
    <definedName name="VotesRepresentedBy3PP" localSheetId="5">'21'!$G$28</definedName>
    <definedName name="VotesRepresentedBy3PP" localSheetId="2">'AGE PP_NP'!$G$28</definedName>
    <definedName name="VotesRepresentedBy3PP" localSheetId="4">'AGE PP_NP non prévues'!$G$28</definedName>
    <definedName name="VotesRepresentedBy3PP" localSheetId="1">'AGO PP_US'!$G$28</definedName>
    <definedName name="VotesRepresentedBy3PP" localSheetId="3">'AGO PP_US non prévues'!$G$28</definedName>
    <definedName name="VotesRepresentedBy3PP" localSheetId="0">QUORUM!$G$28</definedName>
    <definedName name="VotesRepresentedBy3PP">Template!$G$28</definedName>
    <definedName name="VotesRepresentedInPerson" localSheetId="5">'21'!$G$27</definedName>
    <definedName name="VotesRepresentedInPerson" localSheetId="2">'AGE PP_NP'!$G$27</definedName>
    <definedName name="VotesRepresentedInPerson" localSheetId="4">'AGE PP_NP non prévues'!$G$27</definedName>
    <definedName name="VotesRepresentedInPerson" localSheetId="1">'AGO PP_US'!$G$27</definedName>
    <definedName name="VotesRepresentedInPerson" localSheetId="3">'AGO PP_US non prévues'!$G$27</definedName>
    <definedName name="VotesRepresentedInPerson" localSheetId="0">QUORUM!$G$27</definedName>
    <definedName name="VotesRepresentedInPerson">Template!$G$27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5" l="1"/>
  <c r="E31" i="15"/>
  <c r="D31" i="15"/>
  <c r="H30" i="15"/>
  <c r="F30" i="15"/>
  <c r="H29" i="15"/>
  <c r="F29" i="15"/>
  <c r="H28" i="15"/>
  <c r="F28" i="15"/>
  <c r="H27" i="15"/>
  <c r="F27" i="15"/>
  <c r="B22" i="15"/>
  <c r="F17" i="15"/>
  <c r="C17" i="15"/>
  <c r="F16" i="15"/>
  <c r="C16" i="15"/>
  <c r="G15" i="15"/>
  <c r="F14" i="15"/>
  <c r="C12" i="15"/>
  <c r="F9" i="15"/>
  <c r="B6" i="15"/>
  <c r="B4" i="15"/>
  <c r="B3" i="15"/>
  <c r="F1" i="15"/>
  <c r="H1" i="15" s="1"/>
  <c r="G31" i="14"/>
  <c r="E31" i="14"/>
  <c r="D31" i="14"/>
  <c r="H30" i="14"/>
  <c r="F30" i="14"/>
  <c r="H29" i="14"/>
  <c r="F29" i="14"/>
  <c r="H28" i="14"/>
  <c r="F28" i="14"/>
  <c r="H27" i="14"/>
  <c r="F27" i="14"/>
  <c r="B22" i="14"/>
  <c r="F17" i="14"/>
  <c r="C17" i="14"/>
  <c r="F16" i="14"/>
  <c r="C16" i="14"/>
  <c r="G15" i="14"/>
  <c r="F14" i="14"/>
  <c r="C12" i="14"/>
  <c r="F9" i="14"/>
  <c r="B6" i="14"/>
  <c r="B4" i="14"/>
  <c r="B3" i="14"/>
  <c r="F1" i="14"/>
  <c r="H1" i="14" s="1"/>
  <c r="G31" i="13"/>
  <c r="E31" i="13"/>
  <c r="D31" i="13"/>
  <c r="H30" i="13"/>
  <c r="F30" i="13"/>
  <c r="H29" i="13"/>
  <c r="F29" i="13"/>
  <c r="H28" i="13"/>
  <c r="F28" i="13"/>
  <c r="H27" i="13"/>
  <c r="F27" i="13"/>
  <c r="B22" i="13"/>
  <c r="F17" i="13"/>
  <c r="C17" i="13"/>
  <c r="F16" i="13"/>
  <c r="C16" i="13"/>
  <c r="G15" i="13"/>
  <c r="F14" i="13"/>
  <c r="C12" i="13"/>
  <c r="F9" i="13"/>
  <c r="B6" i="13"/>
  <c r="B4" i="13"/>
  <c r="B3" i="13"/>
  <c r="F1" i="13"/>
  <c r="H1" i="13" s="1"/>
  <c r="G31" i="12"/>
  <c r="E31" i="12"/>
  <c r="D31" i="12"/>
  <c r="H30" i="12"/>
  <c r="F30" i="12"/>
  <c r="H29" i="12"/>
  <c r="F29" i="12"/>
  <c r="H28" i="12"/>
  <c r="F28" i="12"/>
  <c r="H27" i="12"/>
  <c r="F27" i="12"/>
  <c r="B22" i="12"/>
  <c r="F17" i="12"/>
  <c r="C17" i="12"/>
  <c r="F16" i="12"/>
  <c r="C16" i="12"/>
  <c r="G15" i="12"/>
  <c r="F14" i="12"/>
  <c r="C12" i="12"/>
  <c r="F9" i="12"/>
  <c r="B6" i="12"/>
  <c r="B4" i="12"/>
  <c r="B3" i="12"/>
  <c r="F1" i="12"/>
  <c r="H1" i="12" s="1"/>
  <c r="G31" i="11"/>
  <c r="E31" i="11"/>
  <c r="D31" i="11"/>
  <c r="H30" i="11"/>
  <c r="F30" i="11"/>
  <c r="H29" i="11"/>
  <c r="F29" i="11"/>
  <c r="H28" i="11"/>
  <c r="F28" i="11"/>
  <c r="H27" i="11"/>
  <c r="F27" i="11"/>
  <c r="B22" i="11"/>
  <c r="F17" i="11"/>
  <c r="C17" i="11"/>
  <c r="F16" i="11"/>
  <c r="C16" i="11"/>
  <c r="G15" i="11"/>
  <c r="F14" i="11"/>
  <c r="C12" i="11"/>
  <c r="F9" i="11"/>
  <c r="B6" i="11"/>
  <c r="B4" i="11"/>
  <c r="B3" i="11"/>
  <c r="F1" i="11"/>
  <c r="H1" i="11" s="1"/>
  <c r="C16" i="9"/>
  <c r="F31" i="15" l="1"/>
  <c r="H31" i="15"/>
  <c r="B24" i="15" s="1"/>
  <c r="B21" i="15"/>
  <c r="B23" i="15"/>
  <c r="G19" i="15"/>
  <c r="C19" i="15"/>
  <c r="B33" i="15"/>
  <c r="F31" i="14"/>
  <c r="B21" i="14" s="1"/>
  <c r="H31" i="14"/>
  <c r="B24" i="14" s="1"/>
  <c r="B33" i="14"/>
  <c r="G19" i="14"/>
  <c r="C19" i="14"/>
  <c r="H31" i="13"/>
  <c r="B24" i="13" s="1"/>
  <c r="F31" i="13"/>
  <c r="B23" i="13" s="1"/>
  <c r="C19" i="13"/>
  <c r="G19" i="13"/>
  <c r="B33" i="13"/>
  <c r="H31" i="12"/>
  <c r="B24" i="12" s="1"/>
  <c r="F31" i="12"/>
  <c r="B21" i="12" s="1"/>
  <c r="G19" i="12"/>
  <c r="C19" i="12"/>
  <c r="B33" i="12"/>
  <c r="H31" i="11"/>
  <c r="B24" i="11" s="1"/>
  <c r="F31" i="11"/>
  <c r="B21" i="11" s="1"/>
  <c r="G19" i="11"/>
  <c r="C19" i="11"/>
  <c r="B33" i="11"/>
  <c r="G15" i="9"/>
  <c r="B23" i="11" l="1"/>
  <c r="B23" i="14"/>
  <c r="B21" i="13"/>
  <c r="B23" i="12"/>
  <c r="B6" i="9"/>
  <c r="F17" i="9" l="1"/>
  <c r="F16" i="9"/>
  <c r="F14" i="9"/>
  <c r="C17" i="9"/>
  <c r="C12" i="9"/>
  <c r="F9" i="9" l="1"/>
  <c r="B4" i="9"/>
  <c r="B3" i="9"/>
  <c r="G31" i="9"/>
  <c r="E31" i="9"/>
  <c r="B22" i="9" s="1"/>
  <c r="D31" i="9"/>
  <c r="H30" i="9"/>
  <c r="F30" i="9"/>
  <c r="H29" i="9"/>
  <c r="F29" i="9"/>
  <c r="H28" i="9"/>
  <c r="F28" i="9"/>
  <c r="H27" i="9"/>
  <c r="H31" i="9" s="1"/>
  <c r="B24" i="9" s="1"/>
  <c r="F27" i="9"/>
  <c r="F31" i="9" s="1"/>
  <c r="B23" i="9" s="1"/>
  <c r="F1" i="9"/>
  <c r="H1" i="9" l="1"/>
  <c r="G19" i="9" s="1"/>
  <c r="B21" i="9"/>
  <c r="C19" i="9" l="1"/>
  <c r="B33"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7" deleted="1" saveData="1">
    <dbPr connection="" command=""/>
  </connection>
  <connection id="2" xr16:uid="{99FF0B83-55BF-4982-AE8F-0E10D6CB3FBD}" keepAlive="1" name="Options" type="5" refreshedVersion="7" deleted="1" saveData="1">
    <dbPr connection="" command=""/>
  </connection>
</connections>
</file>

<file path=xl/sharedStrings.xml><?xml version="1.0" encoding="utf-8"?>
<sst xmlns="http://schemas.openxmlformats.org/spreadsheetml/2006/main" count="379" uniqueCount="221">
  <si>
    <t>Présents</t>
  </si>
  <si>
    <t>[IssuedShareCapitalForQuorum]</t>
  </si>
  <si>
    <t>[QuorumTitle]</t>
  </si>
  <si>
    <t>[IssuedShareCapitalVotesForQuorum]</t>
  </si>
  <si>
    <t>[RequiredQuorumPercentage]</t>
  </si>
  <si>
    <t>[AccountsByChmProxyVote]</t>
  </si>
  <si>
    <t>[VotesByChmProxyVote]</t>
  </si>
  <si>
    <t>[SharesByChmProxyVote]</t>
  </si>
  <si>
    <t>[AccountsByDirectVote]</t>
  </si>
  <si>
    <t>[VotesByDirectVote]</t>
  </si>
  <si>
    <t>[SharesByDirectVote]</t>
  </si>
  <si>
    <t>[AccountsRepresentedInPerson]</t>
  </si>
  <si>
    <t>[VotesRepresentedInPerson]</t>
  </si>
  <si>
    <t>[SharesRepresentedInPerson]</t>
  </si>
  <si>
    <t>[AccountsRepresentedBy3PP]</t>
  </si>
  <si>
    <t>[SharesRepresentedBy3PP]</t>
  </si>
  <si>
    <t>[VotesRepresentedBy3PP]</t>
  </si>
  <si>
    <t>Total</t>
  </si>
  <si>
    <t>[MeetingSessionDescription]</t>
  </si>
  <si>
    <t>[CompanyName]</t>
  </si>
  <si>
    <t>[DateOfMeeting]</t>
  </si>
  <si>
    <t>Pouvoirs au président</t>
  </si>
  <si>
    <t>Votes par correspondance</t>
  </si>
  <si>
    <t>%</t>
  </si>
  <si>
    <t>SessionType</t>
  </si>
  <si>
    <t>Description</t>
  </si>
  <si>
    <t>AGO</t>
  </si>
  <si>
    <t>AGE</t>
  </si>
  <si>
    <t>AGM</t>
  </si>
  <si>
    <t>à caractère ordinaire</t>
  </si>
  <si>
    <t>à caractère extraordinaire</t>
  </si>
  <si>
    <t>à caractère mixte</t>
  </si>
  <si>
    <t>(AGO)</t>
  </si>
  <si>
    <t>(AGE)</t>
  </si>
  <si>
    <t>(AGO non prévue ou amendée)</t>
  </si>
  <si>
    <t>(AGE non prévue ou amendée)</t>
  </si>
  <si>
    <t>(AGM)</t>
  </si>
  <si>
    <t>AGO non prévues</t>
  </si>
  <si>
    <t>AGE non prévues</t>
  </si>
  <si>
    <t>NOMBRE D'ACTIONS AU CAPITAL</t>
  </si>
  <si>
    <t>[IssuedShareCapital]</t>
  </si>
  <si>
    <t>NOMBRE D'ACTIONS AUTO-DETENUES</t>
  </si>
  <si>
    <t>NOMBRE D'ACTIONS VOTANTES</t>
  </si>
  <si>
    <t>NOMBRE DE VOIX</t>
  </si>
  <si>
    <t>ACTIONNAIRES</t>
  </si>
  <si>
    <t>ACTIONS</t>
  </si>
  <si>
    <t>VOIX</t>
  </si>
  <si>
    <t>Représentés</t>
  </si>
  <si>
    <t>NOMBRE D'ACTIONS EXCLUES</t>
  </si>
  <si>
    <t>[IssuedShareCapitalForSession]</t>
  </si>
  <si>
    <t>[CommentForSpecificQuorum]</t>
  </si>
  <si>
    <t>nouvelles à caractère ordinaire</t>
  </si>
  <si>
    <t>nouvelles à caractère extraordinaire</t>
  </si>
  <si>
    <t>NOMBRE DE VOIX EXCLUES</t>
  </si>
  <si>
    <t>[IssuedShareCapitalVotesForSession]</t>
  </si>
  <si>
    <t>AGO PP_US</t>
  </si>
  <si>
    <t>AGO PP_NP</t>
  </si>
  <si>
    <t>AGE PP_NP</t>
  </si>
  <si>
    <t>AGE PP_US</t>
  </si>
  <si>
    <t>AGO PP_US non prévues</t>
  </si>
  <si>
    <t>à caractère ordinaire avec droit de vote à l'usufruit</t>
  </si>
  <si>
    <t>à caractère ordinaire avec droit de vote au nu-propriétaire</t>
  </si>
  <si>
    <t>à caractère extraordinaire avec droit de vote à l'usufruit</t>
  </si>
  <si>
    <t>à caractère extraordinaire avec droit de vote au nu-propriétaire</t>
  </si>
  <si>
    <t>AGO PP_NP non prévues</t>
  </si>
  <si>
    <t>AGE PP_US non prévues</t>
  </si>
  <si>
    <t>AGE PP_NP non prévues</t>
  </si>
  <si>
    <t>nouvelles à caractère ordinaire  avec droit de vote à l'usufruit</t>
  </si>
  <si>
    <t>nouvelles à caractère ordinaire avec droit de vote au nu-propriétaire</t>
  </si>
  <si>
    <t>nouvelles à caractère extraordinaire avec droit de vote à l'usufruit</t>
  </si>
  <si>
    <t>nouvelles à caractère extraordinaire avec droit de vote au nu-propriétaire</t>
  </si>
  <si>
    <t>(AGO PP+US)</t>
  </si>
  <si>
    <t>(AGE PP+US)</t>
  </si>
  <si>
    <t>(AGO PP+NU)</t>
  </si>
  <si>
    <t>(AGE PP+NU)</t>
  </si>
  <si>
    <t>(AGO PP+US non prévue ou amendée)</t>
  </si>
  <si>
    <t>(AGO PP+NU non prévue ou amendée)</t>
  </si>
  <si>
    <t>(AGE PP+US non prévue ou amendée)</t>
  </si>
  <si>
    <t>(AGE PP+NU non prévue ou amendée)</t>
  </si>
  <si>
    <t>AGO787B</t>
  </si>
  <si>
    <t>à caractère ordinaire avec droit de vote à l'usufruit 787B</t>
  </si>
  <si>
    <t>(AGO PP+US 787B)</t>
  </si>
  <si>
    <t>AGO787B AMENDEMENT</t>
  </si>
  <si>
    <t>Amendement résolution 787B</t>
  </si>
  <si>
    <t>QuorumID</t>
  </si>
  <si>
    <t>MeetingSessionId</t>
  </si>
  <si>
    <t>QuorumTitle</t>
  </si>
  <si>
    <t>IssuedShareCapitalForQuorum</t>
  </si>
  <si>
    <t>IssuedShareCapitalVotesForQuorum</t>
  </si>
  <si>
    <t>IssuedShareCapital</t>
  </si>
  <si>
    <t>RequiredQuorumPercentage</t>
  </si>
  <si>
    <t>RequiredQuorumInShares</t>
  </si>
  <si>
    <t>AccountsByChmProxyVote</t>
  </si>
  <si>
    <t>VotesByChmProxyVote</t>
  </si>
  <si>
    <t>SharesByChmProxyVote</t>
  </si>
  <si>
    <t>AccountsByDirectVote</t>
  </si>
  <si>
    <t>VotesByDirectVote</t>
  </si>
  <si>
    <t>SharesByDirectVote</t>
  </si>
  <si>
    <t>AccountsRepresentedInPerson</t>
  </si>
  <si>
    <t>VotesRepresentedInPerson</t>
  </si>
  <si>
    <t>SharesRepresentedInPerson</t>
  </si>
  <si>
    <t>AccountsRepresentedBy3PP</t>
  </si>
  <si>
    <t>VotesRepresentedBy3PP</t>
  </si>
  <si>
    <t>SharesRepresentedBy3PP</t>
  </si>
  <si>
    <t>ExcludedVotesRepresentedOrVotedBeforeMeeting</t>
  </si>
  <si>
    <t>CountOfProxyDelegatesNotShareholders</t>
  </si>
  <si>
    <t>ts</t>
  </si>
  <si>
    <t>IsLatest</t>
  </si>
  <si>
    <t>MeetingSessionDescription</t>
  </si>
  <si>
    <t>MeetingType</t>
  </si>
  <si>
    <t>CompanyName</t>
  </si>
  <si>
    <t>DateOfMeeting</t>
  </si>
  <si>
    <t>PERNOD RICARD</t>
  </si>
  <si>
    <t>EGM</t>
  </si>
  <si>
    <t>PROCEDURAL</t>
  </si>
  <si>
    <t>21</t>
  </si>
  <si>
    <t>OptionsID</t>
  </si>
  <si>
    <t>ForText</t>
  </si>
  <si>
    <t>AgainstText</t>
  </si>
  <si>
    <t>AbstainText</t>
  </si>
  <si>
    <t>DiscretionaryText</t>
  </si>
  <si>
    <t>InvalidText</t>
  </si>
  <si>
    <t>ResolutionCarriedText</t>
  </si>
  <si>
    <t>ResolutionNotCarriedText</t>
  </si>
  <si>
    <t>DisplayResultsAfterPoll</t>
  </si>
  <si>
    <t>MeetingControlProgramPollMode</t>
  </si>
  <si>
    <t>MeetingControlProgramMultiMotionVoteGroup</t>
  </si>
  <si>
    <t>MeetingControlProgramQuestionID</t>
  </si>
  <si>
    <t>VotingDevice</t>
  </si>
  <si>
    <t>MicrophoneQueueIsOpen</t>
  </si>
  <si>
    <t>VotingReceiptReportHeader</t>
  </si>
  <si>
    <t>VotingReceiptFootnote</t>
  </si>
  <si>
    <t>RevokeProxyVotesIfDelegateAttends</t>
  </si>
  <si>
    <t>RevokePreMeetingVotesIfWebDelegateAttends</t>
  </si>
  <si>
    <t>TransferAbsent3rdPartyProxyVotesToChm</t>
  </si>
  <si>
    <t>AllowShareholderToOverride3rdPartyProxy</t>
  </si>
  <si>
    <t>AllowVotingInstructionsToOverride3rdPartyProxy</t>
  </si>
  <si>
    <t>DisplayHandsetMessageIfNoVotingRights</t>
  </si>
  <si>
    <t>AcctNoRegexMatch</t>
  </si>
  <si>
    <t>AcctNoRegexReplace</t>
  </si>
  <si>
    <t>MaxDelegateLinkedAcctsToShow</t>
  </si>
  <si>
    <t>DecimalPlacesForVotes</t>
  </si>
  <si>
    <t>DecimalPlacesForShares</t>
  </si>
  <si>
    <t>DecimalPlacesForPercentages</t>
  </si>
  <si>
    <t>ReceiptCopiesToPrint</t>
  </si>
  <si>
    <t>LastBackupTime</t>
  </si>
  <si>
    <t>LastBackupLSN</t>
  </si>
  <si>
    <t>VotingSignatureRequired</t>
  </si>
  <si>
    <t>SignatureRequired</t>
  </si>
  <si>
    <t>SignatureCanBeCapturedOnPaper</t>
  </si>
  <si>
    <t>PreviewRegistrationReceipt</t>
  </si>
  <si>
    <t>CompanyCode</t>
  </si>
  <si>
    <t>CompanyAddress</t>
  </si>
  <si>
    <t>Venue</t>
  </si>
  <si>
    <t>ReturningOfficer</t>
  </si>
  <si>
    <t>Registrar</t>
  </si>
  <si>
    <t>IsSocialSecurityNumberVisible</t>
  </si>
  <si>
    <t>AgendaId</t>
  </si>
  <si>
    <t>DisplayQuestionReferenceOnHandsets</t>
  </si>
  <si>
    <t>IsVoteLikeBoardMMVEnabled</t>
  </si>
  <si>
    <t>IsSpeedyMMVEnabled</t>
  </si>
  <si>
    <t>ShowMMVResolutionDetails</t>
  </si>
  <si>
    <t>ShowMMVResolutionListFirst</t>
  </si>
  <si>
    <t>LumiSayAuthenticationMethod</t>
  </si>
  <si>
    <t>LumiSayEventGroupId</t>
  </si>
  <si>
    <t>LumiSayQandASurveyId</t>
  </si>
  <si>
    <t>LumiSayQandASurveyReportId</t>
  </si>
  <si>
    <t>RegistrationReceiptXlt</t>
  </si>
  <si>
    <t>VoteReceiptXlt</t>
  </si>
  <si>
    <t>AutoLinkNewDelegateToLikeHolderGroup</t>
  </si>
  <si>
    <t>FormatOfAccountName</t>
  </si>
  <si>
    <t>MustRegistrationBarcodesBeEncrypted</t>
  </si>
  <si>
    <t>DisplayInPollCardEntryFormIfPolled</t>
  </si>
  <si>
    <t>DefaultBeforeMeetingCastBy</t>
  </si>
  <si>
    <t>ShowAccountHoldingNoInShareClassDescription</t>
  </si>
  <si>
    <t>RegistrationReceiptSheetsToPrint</t>
  </si>
  <si>
    <t>AreInvalidVotesIncludedInQuorum</t>
  </si>
  <si>
    <t>AllowDelegateToVoteIndividuallyPerAccount</t>
  </si>
  <si>
    <t>VotingCap</t>
  </si>
  <si>
    <t>CandidateElectedSuffix</t>
  </si>
  <si>
    <t>ReactorByodQRCodeUrl</t>
  </si>
  <si>
    <t>ReactorByodQRCodeKey</t>
  </si>
  <si>
    <t>ReactorByodQRCodeTs</t>
  </si>
  <si>
    <t>ReactorByodQRCodeKeyValidInSeconds</t>
  </si>
  <si>
    <t>MatchBarcodesToSsnAndAttendeeIdWithout1stChar</t>
  </si>
  <si>
    <t>RevokePhysicalMeetingVotingDeviceIfAttendsWebMeeting</t>
  </si>
  <si>
    <t>IsQRCodeLoginEnabledForBYOD</t>
  </si>
  <si>
    <t>Pour</t>
  </si>
  <si>
    <t>Contre</t>
  </si>
  <si>
    <t>Abstention</t>
  </si>
  <si>
    <t>Discretionary</t>
  </si>
  <si>
    <t>Invalid</t>
  </si>
  <si>
    <t>Adoptée</t>
  </si>
  <si>
    <t>Rejetée</t>
  </si>
  <si>
    <t/>
  </si>
  <si>
    <t>SMARTCARD</t>
  </si>
  <si>
    <t>The votes on this receipt are pending, i.e. not yet cast. If you wish to change any of this data prior to the poll opening, please return to the voting desk. At the end of the meeting, you can collect a final receipt from the voting desk that shows the votes you have cast._x000D_
_x000D_
When the chairman opens the poll, you can use the handset to cast your vote. The keypad will display the resolution number and the vote reference number which is unique to your vote for this resolution._x000D_
• To cast your pending vote, press the big blue central button on the handset._x000D_
• If you do not press the button, your vote will not be cast._x000D_
• If you wish to retract your vote, press the C button._x000D_
If any proxies have already been submitted, your votes will be added to these.</t>
  </si>
  <si>
    <t>As the number of registered proxies plus the number of shares in respect of which you have been appointed as corporate representative exceed the total shareholding, if you cast these votes you will override the registered proxies.</t>
  </si>
  <si>
    <t>{PreRegistered_Revoke}{NotPreRegistered_Abort}</t>
  </si>
  <si>
    <t>^((?'meetingId'10008),(?'acctno'[0-9a-zA-Z-. ]*))|((?'sc1'004)(?'sc2'[0-9]{7}))$</t>
  </si>
  <si>
    <t>${sc1}${sc2}${acctno}</t>
  </si>
  <si>
    <t>10008</t>
  </si>
  <si>
    <t>PARIS</t>
  </si>
  <si>
    <t>Mr Alexandre RICARD_x000D_
Mme Anne-Marie POLIQUIN_x000D_
Mme Patricia RICARD GIRON_x000D_
Mr Laurent RAETS</t>
  </si>
  <si>
    <t>Société Générale Securities Services</t>
  </si>
  <si>
    <t>RegistrationReceipt - France - QR Code SG.xltm</t>
  </si>
  <si>
    <t>Live Vote Receipt - France.Xlt</t>
  </si>
  <si>
    <t>PFS</t>
  </si>
  <si>
    <t>D</t>
  </si>
  <si>
    <t>Le pourcentage requis est spécifique à cette résolution</t>
  </si>
  <si>
    <t>QUORUM</t>
  </si>
  <si>
    <t>Assemblée Générale du vendredi 10 novembre 2023</t>
  </si>
  <si>
    <t>NOMBRE D'ACTIONS VOTANTES POUR CETTE RESOLUTION</t>
  </si>
  <si>
    <t>NOMBRE DE VOIX POUR CETTE RESOLUTION</t>
  </si>
  <si>
    <t>NOMBRE REQUIS : 25% DES ACTIONS VOTANTES</t>
  </si>
  <si>
    <t>63 101 642</t>
  </si>
  <si>
    <t>Le Quorum atteint est de 84,19%</t>
  </si>
  <si>
    <t>Il représente 212 509 812 actions pour 9600 actionnaires</t>
  </si>
  <si>
    <t>soit 84,19% des 252 406 565 actions ayant le droit de participer au vote</t>
  </si>
  <si>
    <t>soit 86,40% des 302 654 520 droits de votes existants</t>
  </si>
  <si>
    <t>L'ASSEMBLEE PEUT VALABLEMENT DELIBERER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</si>
</sst>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8" x14ac:knownFonts="1">
    <font>
      <sz val="10"/>
      <name val="Arial"/>
    </font>
    <font>
      <sz val="8"/>
      <name val="Arial"/>
      <family val="2"/>
    </font>
    <font>
      <b/>
      <sz val="10"/>
      <name val="Arial"/>
      <family val="2"/>
    </font>
    <font>
      <sz val="10"/>
      <name val="Arial"/>
      <family val="2"/>
    </font>
    <font>
      <b/>
      <sz val="12"/>
      <name val="Arial"/>
      <family val="2"/>
    </font>
    <font>
      <b/>
      <sz val="14"/>
      <name val="Arial"/>
      <family val="2"/>
    </font>
    <font>
      <sz val="12"/>
      <name val="Arial"/>
      <family val="2"/>
    </font>
    <font>
      <b/>
      <sz val="12"/>
      <color theme="1"/>
      <name val="Arial"/>
      <family val="2"/>
    </font>
    <font>
      <b/>
      <u/>
      <sz val="14"/>
      <name val="Arial"/>
      <family val="2"/>
    </font>
    <font>
      <b/>
      <sz val="20"/>
      <name val="Arial"/>
      <family val="2"/>
    </font>
    <font>
      <sz val="18"/>
      <name val="Arial"/>
      <family val="2"/>
    </font>
    <font>
      <sz val="12"/>
      <color theme="1"/>
      <name val="Arial"/>
      <family val="2"/>
    </font>
    <font>
      <i/>
      <sz val="12"/>
      <name val="Arial"/>
      <family val="2"/>
    </font>
    <font>
      <i/>
      <sz val="10"/>
      <name val="Arial"/>
      <family val="2"/>
    </font>
    <font>
      <sz val="20"/>
      <name val="Arial"/>
      <family val="2"/>
    </font>
    <font>
      <b/>
      <sz val="18"/>
      <name val="Arial"/>
      <family val="2"/>
    </font>
    <font>
      <sz val="14"/>
      <name val="Arial"/>
      <family val="2"/>
    </font>
    <font>
      <sz val="8"/>
      <name val="Arial"/>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72">
    <xf numFmtId="0" fontId="0" fillId="0" borderId="0" xfId="0"/>
    <xf numFmtId="3" fontId="0" fillId="0" borderId="0" xfId="0" applyNumberFormat="1"/>
    <xf numFmtId="0" fontId="3" fillId="0" borderId="0" xfId="0" applyFont="1"/>
    <xf numFmtId="0" fontId="3" fillId="0" borderId="0" xfId="0" applyFont="1" applyAlignment="1">
      <alignment vertical="center"/>
    </xf>
    <xf numFmtId="164" fontId="3" fillId="0" borderId="0" xfId="0" applyNumberFormat="1" applyFont="1" applyAlignment="1">
      <alignment vertical="center"/>
    </xf>
    <xf numFmtId="2" fontId="3" fillId="0" borderId="0" xfId="0" applyNumberFormat="1" applyFont="1" applyAlignment="1">
      <alignment vertical="center"/>
    </xf>
    <xf numFmtId="3" fontId="0" fillId="0" borderId="0" xfId="0" applyNumberFormat="1" applyAlignment="1">
      <alignment vertical="center"/>
    </xf>
    <xf numFmtId="0" fontId="2" fillId="0" borderId="0" xfId="0" applyFont="1" applyAlignment="1">
      <alignment vertical="center"/>
    </xf>
    <xf numFmtId="3" fontId="3" fillId="0" borderId="0" xfId="0" applyNumberFormat="1" applyFont="1" applyAlignment="1">
      <alignment horizontal="right" vertical="center"/>
    </xf>
    <xf numFmtId="0" fontId="4" fillId="0" borderId="0" xfId="0" applyFont="1" applyAlignment="1">
      <alignment vertical="center"/>
    </xf>
    <xf numFmtId="3" fontId="6" fillId="0" borderId="0" xfId="0" applyNumberFormat="1" applyFont="1" applyAlignment="1">
      <alignment horizontal="right" vertical="center"/>
    </xf>
    <xf numFmtId="0" fontId="6" fillId="0" borderId="0" xfId="0" applyFont="1" applyAlignment="1">
      <alignment vertical="center"/>
    </xf>
    <xf numFmtId="0" fontId="5" fillId="0" borderId="0" xfId="0" applyFont="1" applyAlignment="1">
      <alignment horizontal="center" vertical="center"/>
    </xf>
    <xf numFmtId="3" fontId="8" fillId="0" borderId="0" xfId="0" applyNumberFormat="1" applyFont="1" applyAlignment="1">
      <alignment vertical="center"/>
    </xf>
    <xf numFmtId="0" fontId="6" fillId="0" borderId="13" xfId="0" applyFont="1" applyBorder="1" applyAlignment="1">
      <alignment horizontal="left" vertical="center" indent="1"/>
    </xf>
    <xf numFmtId="0" fontId="3" fillId="0" borderId="14" xfId="0" applyFont="1" applyBorder="1" applyAlignment="1">
      <alignment vertical="center"/>
    </xf>
    <xf numFmtId="0" fontId="5" fillId="0" borderId="0" xfId="0" applyFont="1" applyAlignment="1">
      <alignment horizontal="center" vertical="center" wrapText="1"/>
    </xf>
    <xf numFmtId="0" fontId="6" fillId="0" borderId="5" xfId="0" applyFont="1" applyBorder="1" applyAlignment="1">
      <alignment horizontal="left" vertical="center" indent="1"/>
    </xf>
    <xf numFmtId="3" fontId="6" fillId="0" borderId="5" xfId="0" applyNumberFormat="1" applyFont="1" applyBorder="1" applyAlignment="1">
      <alignment horizontal="left" vertical="center" indent="1"/>
    </xf>
    <xf numFmtId="2" fontId="6" fillId="0" borderId="7" xfId="0" applyNumberFormat="1" applyFont="1" applyBorder="1" applyAlignment="1">
      <alignment horizontal="left" vertical="center" indent="1"/>
    </xf>
    <xf numFmtId="0" fontId="3" fillId="0" borderId="8" xfId="0" applyFont="1" applyBorder="1" applyAlignment="1">
      <alignment vertical="center"/>
    </xf>
    <xf numFmtId="3" fontId="6" fillId="0" borderId="8" xfId="0" applyNumberFormat="1" applyFont="1" applyBorder="1" applyAlignment="1">
      <alignment horizontal="right" vertical="center"/>
    </xf>
    <xf numFmtId="0" fontId="6" fillId="0" borderId="8" xfId="0" applyFont="1" applyBorder="1" applyAlignment="1">
      <alignment horizontal="right" vertical="center" indent="1"/>
    </xf>
    <xf numFmtId="3" fontId="6" fillId="0" borderId="9" xfId="0" applyNumberFormat="1" applyFont="1" applyBorder="1" applyAlignment="1">
      <alignment horizontal="right" vertical="center" indent="1"/>
    </xf>
    <xf numFmtId="3" fontId="6" fillId="0" borderId="0" xfId="0" applyNumberFormat="1" applyFont="1" applyAlignment="1">
      <alignment horizontal="right" vertical="center" indent="1"/>
    </xf>
    <xf numFmtId="3" fontId="6" fillId="0" borderId="6" xfId="0" applyNumberFormat="1" applyFont="1" applyBorder="1" applyAlignment="1">
      <alignment horizontal="right" vertical="center" indent="1"/>
    </xf>
    <xf numFmtId="0" fontId="12" fillId="0" borderId="0" xfId="0" applyFont="1" applyAlignment="1">
      <alignment vertical="center"/>
    </xf>
    <xf numFmtId="0" fontId="13" fillId="0" borderId="0" xfId="0" applyFont="1" applyAlignment="1">
      <alignment vertical="center"/>
    </xf>
    <xf numFmtId="3" fontId="6" fillId="0" borderId="13" xfId="0" applyNumberFormat="1" applyFont="1" applyBorder="1" applyAlignment="1">
      <alignment horizontal="left" vertical="center" indent="1"/>
    </xf>
    <xf numFmtId="3" fontId="11" fillId="2" borderId="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0" fontId="7" fillId="2" borderId="15" xfId="0" applyFont="1" applyFill="1" applyBorder="1" applyAlignment="1">
      <alignment horizontal="center" vertical="center"/>
    </xf>
    <xf numFmtId="3" fontId="11" fillId="2" borderId="14" xfId="0" applyNumberFormat="1" applyFont="1" applyFill="1" applyBorder="1" applyAlignment="1">
      <alignment horizontal="center" vertical="center"/>
    </xf>
    <xf numFmtId="3" fontId="6" fillId="3" borderId="2" xfId="0" applyNumberFormat="1" applyFont="1" applyFill="1" applyBorder="1" applyAlignment="1">
      <alignment horizontal="right" vertical="center" indent="1"/>
    </xf>
    <xf numFmtId="3" fontId="6" fillId="3" borderId="13" xfId="0" applyNumberFormat="1" applyFont="1" applyFill="1" applyBorder="1" applyAlignment="1">
      <alignment horizontal="right" vertical="center" indent="1"/>
    </xf>
    <xf numFmtId="10" fontId="6" fillId="3" borderId="15" xfId="0" applyNumberFormat="1" applyFont="1" applyFill="1" applyBorder="1" applyAlignment="1">
      <alignment horizontal="right" vertical="center" indent="1"/>
    </xf>
    <xf numFmtId="3" fontId="6" fillId="3" borderId="3" xfId="0" applyNumberFormat="1" applyFont="1" applyFill="1" applyBorder="1" applyAlignment="1">
      <alignment horizontal="right" vertical="center" indent="1"/>
    </xf>
    <xf numFmtId="3" fontId="6" fillId="3" borderId="5" xfId="0" applyNumberFormat="1" applyFont="1" applyFill="1" applyBorder="1" applyAlignment="1">
      <alignment horizontal="right" vertical="center" indent="1"/>
    </xf>
    <xf numFmtId="10" fontId="6" fillId="3" borderId="6" xfId="0" applyNumberFormat="1" applyFont="1" applyFill="1" applyBorder="1" applyAlignment="1">
      <alignment horizontal="right" vertical="center" indent="1"/>
    </xf>
    <xf numFmtId="3" fontId="6" fillId="3" borderId="0" xfId="0" applyNumberFormat="1" applyFont="1" applyFill="1" applyAlignment="1">
      <alignment horizontal="right" vertical="center" indent="1"/>
    </xf>
    <xf numFmtId="3" fontId="6" fillId="3" borderId="4" xfId="0" applyNumberFormat="1" applyFont="1" applyFill="1" applyBorder="1" applyAlignment="1">
      <alignment horizontal="right" vertical="center" indent="1"/>
    </xf>
    <xf numFmtId="3" fontId="6" fillId="3" borderId="7" xfId="0" applyNumberFormat="1" applyFont="1" applyFill="1" applyBorder="1" applyAlignment="1">
      <alignment horizontal="right" vertical="center" indent="1"/>
    </xf>
    <xf numFmtId="10" fontId="6" fillId="3" borderId="9" xfId="0" applyNumberFormat="1" applyFont="1" applyFill="1" applyBorder="1" applyAlignment="1">
      <alignment horizontal="right" vertical="center" indent="1"/>
    </xf>
    <xf numFmtId="3" fontId="6" fillId="3" borderId="8" xfId="0" applyNumberFormat="1" applyFont="1" applyFill="1" applyBorder="1" applyAlignment="1">
      <alignment horizontal="right" vertical="center" indent="1"/>
    </xf>
    <xf numFmtId="3" fontId="6" fillId="3" borderId="1" xfId="0" applyNumberFormat="1" applyFont="1" applyFill="1" applyBorder="1" applyAlignment="1">
      <alignment horizontal="right" vertical="center" indent="1"/>
    </xf>
    <xf numFmtId="3" fontId="6" fillId="3" borderId="10" xfId="0" applyNumberFormat="1" applyFont="1" applyFill="1" applyBorder="1" applyAlignment="1">
      <alignment horizontal="right" vertical="center" indent="1"/>
    </xf>
    <xf numFmtId="10" fontId="6" fillId="3" borderId="12" xfId="0" applyNumberFormat="1" applyFont="1" applyFill="1" applyBorder="1" applyAlignment="1">
      <alignment horizontal="right" vertical="center" indent="1"/>
    </xf>
    <xf numFmtId="3" fontId="6" fillId="3" borderId="11" xfId="0" applyNumberFormat="1" applyFont="1" applyFill="1" applyBorder="1" applyAlignment="1">
      <alignment horizontal="right" vertical="center" indent="1"/>
    </xf>
    <xf numFmtId="3" fontId="3" fillId="0" borderId="0" xfId="0" applyNumberFormat="1" applyFont="1" applyAlignment="1">
      <alignment vertical="center"/>
    </xf>
    <xf numFmtId="0" fontId="0" fillId="0" borderId="0" xfId="0" applyAlignment="1">
      <alignment vertical="center"/>
    </xf>
    <xf numFmtId="22" fontId="0" fillId="0" borderId="0" xfId="0" applyNumberFormat="1"/>
    <xf numFmtId="0" fontId="4" fillId="3" borderId="5" xfId="0" applyFont="1" applyFill="1" applyBorder="1" applyAlignment="1">
      <alignment horizontal="left" vertical="center"/>
    </xf>
    <xf numFmtId="0" fontId="4" fillId="3" borderId="0" xfId="0" applyFont="1" applyFill="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4" fillId="0" borderId="0" xfId="0" applyFont="1" applyAlignment="1">
      <alignment horizontal="center" vertical="center"/>
    </xf>
    <xf numFmtId="0" fontId="12" fillId="0" borderId="14" xfId="0" applyFont="1" applyBorder="1" applyAlignment="1">
      <alignment horizontal="center" vertical="center"/>
    </xf>
    <xf numFmtId="10" fontId="9" fillId="0" borderId="0" xfId="0" applyNumberFormat="1"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3" fontId="6" fillId="0" borderId="0" xfId="0" applyNumberFormat="1" applyFont="1" applyAlignment="1">
      <alignment horizontal="right" vertical="center" indent="1"/>
    </xf>
    <xf numFmtId="3" fontId="6" fillId="0" borderId="6" xfId="0" applyNumberFormat="1" applyFont="1" applyBorder="1" applyAlignment="1">
      <alignment horizontal="right" vertical="center" indent="1"/>
    </xf>
    <xf numFmtId="3" fontId="6" fillId="0" borderId="14" xfId="0" applyNumberFormat="1" applyFont="1" applyBorder="1" applyAlignment="1">
      <alignment horizontal="right" vertical="center" indent="1"/>
    </xf>
    <xf numFmtId="3" fontId="6" fillId="0" borderId="15" xfId="0" applyNumberFormat="1" applyFont="1" applyBorder="1" applyAlignment="1">
      <alignment horizontal="right" vertical="center" indent="1"/>
    </xf>
    <xf numFmtId="3" fontId="5" fillId="0" borderId="0" xfId="0" applyNumberFormat="1" applyFont="1" applyAlignment="1">
      <alignment horizontal="center" vertical="center"/>
    </xf>
    <xf numFmtId="0" fontId="5" fillId="0" borderId="0" xfId="0" applyFont="1" applyAlignment="1">
      <alignment horizontal="center" vertical="center"/>
    </xf>
    <xf numFmtId="0" fontId="15" fillId="0" borderId="1" xfId="0" applyFont="1" applyBorder="1" applyAlignment="1">
      <alignment horizontal="center" vertical="center" shrinkToFit="1"/>
    </xf>
  </cellXfs>
  <cellStyles count="1">
    <cellStyle name="Normal" xfId="0" builtinId="0"/>
  </cellStyles>
  <dxfs count="3">
    <dxf>
      <numFmt numFmtId="27" formatCode="m/d/yyyy\ h:mm"/>
    </dxf>
    <dxf>
      <numFmt numFmtId="27" formatCode="m/d/yyyy\ h:mm"/>
    </dxf>
    <dxf>
      <numFmt numFmtId="27" formatCode="m/d/yyyy\ h:mm"/>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ms" backgroundRefresh="0" growShrinkType="insertClear" fillFormulas="1" preserveFormatting="0" adjustColumnWidth="0" connectionId="1" xr16:uid="{00000000-0016-0000-0100-000000000000}" autoFormatId="16" applyNumberFormats="0" applyBorderFormats="0" applyFontFormats="1" applyPatternFormats="1" applyAlignmentFormats="0" applyWidthHeightFormats="0">
  <queryTableRefresh preserveSortFilterLayout="0" nextId="29">
    <queryTableFields count="28">
      <queryTableField id="1" name="QuorumID"/>
      <queryTableField id="2" name="MeetingSessionId"/>
      <queryTableField id="3" name="QuorumTitle"/>
      <queryTableField id="4" name="IssuedShareCapitalForQuorum"/>
      <queryTableField id="5" name="IssuedShareCapitalVotesForQuorum"/>
      <queryTableField id="6" name="IssuedShareCapital"/>
      <queryTableField id="7" name="RequiredQuorumPercentage"/>
      <queryTableField id="8" name="RequiredQuorumInShares"/>
      <queryTableField id="9" name="AccountsByChmProxyVote"/>
      <queryTableField id="10" name="VotesByChmProxyVote"/>
      <queryTableField id="11" name="SharesByChmProxyVote"/>
      <queryTableField id="12" name="AccountsByDirectVote"/>
      <queryTableField id="13" name="VotesByDirectVote"/>
      <queryTableField id="14" name="SharesByDirectVote"/>
      <queryTableField id="15" name="AccountsRepresentedInPerson"/>
      <queryTableField id="16" name="VotesRepresentedInPerson"/>
      <queryTableField id="17" name="SharesRepresentedInPerson"/>
      <queryTableField id="18" name="AccountsRepresentedBy3PP"/>
      <queryTableField id="19" name="VotesRepresentedBy3PP"/>
      <queryTableField id="20" name="SharesRepresentedBy3PP"/>
      <queryTableField id="21" name="ExcludedVotesRepresentedOrVotedBeforeMeeting"/>
      <queryTableField id="22" name="CountOfProxyDelegatesNotShareholders"/>
      <queryTableField id="23" name="ts"/>
      <queryTableField id="24" name="IsLatest"/>
      <queryTableField id="25" name="MeetingSessionDescription"/>
      <queryTableField id="26" name="MeetingType"/>
      <queryTableField id="27" name="CompanyName"/>
      <queryTableField id="28" name="DateOfMeeting"/>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 LumiAgm_TEST SG V20.1.0.50 PLM THALES V7 Options" backgroundRefresh="0" connectionId="2" xr16:uid="{872DF688-0C49-4388-B908-26B935956559}" autoFormatId="16" applyNumberFormats="0" applyBorderFormats="0" applyFontFormats="0" applyPatternFormats="0" applyAlignmentFormats="0" applyWidthHeightFormats="0">
  <queryTableRefresh nextId="74">
    <queryTableFields count="73">
      <queryTableField id="1" name="OptionsID" tableColumnId="1"/>
      <queryTableField id="2" name="ForText" tableColumnId="2"/>
      <queryTableField id="3" name="AgainstText" tableColumnId="3"/>
      <queryTableField id="4" name="AbstainText" tableColumnId="4"/>
      <queryTableField id="5" name="DiscretionaryText" tableColumnId="5"/>
      <queryTableField id="6" name="InvalidText" tableColumnId="6"/>
      <queryTableField id="7" name="ResolutionCarriedText" tableColumnId="7"/>
      <queryTableField id="8" name="ResolutionNotCarriedText" tableColumnId="8"/>
      <queryTableField id="9" name="DisplayResultsAfterPoll" tableColumnId="9"/>
      <queryTableField id="10" name="MeetingControlProgramPollMode" tableColumnId="10"/>
      <queryTableField id="11" name="MeetingControlProgramMultiMotionVoteGroup" tableColumnId="11"/>
      <queryTableField id="12" name="MeetingControlProgramQuestionID" tableColumnId="12"/>
      <queryTableField id="13" name="VotingDevice" tableColumnId="13"/>
      <queryTableField id="14" name="MicrophoneQueueIsOpen" tableColumnId="14"/>
      <queryTableField id="15" name="VotingReceiptReportHeader" tableColumnId="15"/>
      <queryTableField id="16" name="VotingReceiptFootnote" tableColumnId="16"/>
      <queryTableField id="17" name="RevokeProxyVotesIfDelegateAttends" tableColumnId="17"/>
      <queryTableField id="18" name="RevokePreMeetingVotesIfWebDelegateAttends" tableColumnId="18"/>
      <queryTableField id="19" name="TransferAbsent3rdPartyProxyVotesToChm" tableColumnId="19"/>
      <queryTableField id="20" name="AllowShareholderToOverride3rdPartyProxy" tableColumnId="20"/>
      <queryTableField id="21" name="AllowVotingInstructionsToOverride3rdPartyProxy" tableColumnId="21"/>
      <queryTableField id="22" name="DisplayHandsetMessageIfNoVotingRights" tableColumnId="22"/>
      <queryTableField id="23" name="AcctNoRegexMatch" tableColumnId="23"/>
      <queryTableField id="24" name="AcctNoRegexReplace" tableColumnId="24"/>
      <queryTableField id="25" name="MaxDelegateLinkedAcctsToShow" tableColumnId="25"/>
      <queryTableField id="26" name="DecimalPlacesForVotes" tableColumnId="26"/>
      <queryTableField id="27" name="DecimalPlacesForShares" tableColumnId="27"/>
      <queryTableField id="28" name="DecimalPlacesForPercentages" tableColumnId="28"/>
      <queryTableField id="29" name="ReceiptCopiesToPrint" tableColumnId="29"/>
      <queryTableField id="30" name="LastBackupTime" tableColumnId="30"/>
      <queryTableField id="31" name="LastBackupLSN" tableColumnId="31"/>
      <queryTableField id="32" name="VotingSignatureRequired" tableColumnId="32"/>
      <queryTableField id="33" name="SignatureRequired" tableColumnId="33"/>
      <queryTableField id="34" name="SignatureCanBeCapturedOnPaper" tableColumnId="34"/>
      <queryTableField id="35" name="PreviewRegistrationReceipt" tableColumnId="35"/>
      <queryTableField id="36" name="DateOfMeeting" tableColumnId="36"/>
      <queryTableField id="37" name="CompanyName" tableColumnId="37"/>
      <queryTableField id="38" name="CompanyCode" tableColumnId="38"/>
      <queryTableField id="39" name="CompanyAddress" tableColumnId="39"/>
      <queryTableField id="40" name="Venue" tableColumnId="40"/>
      <queryTableField id="41" name="ReturningOfficer" tableColumnId="41"/>
      <queryTableField id="42" name="Registrar" tableColumnId="42"/>
      <queryTableField id="43" name="IsSocialSecurityNumberVisible" tableColumnId="43"/>
      <queryTableField id="44" name="AgendaId" tableColumnId="44"/>
      <queryTableField id="45" name="DisplayQuestionReferenceOnHandsets" tableColumnId="45"/>
      <queryTableField id="46" name="IsVoteLikeBoardMMVEnabled" tableColumnId="46"/>
      <queryTableField id="47" name="IsSpeedyMMVEnabled" tableColumnId="47"/>
      <queryTableField id="48" name="LumiSayAuthenticationMethod" tableColumnId="48"/>
      <queryTableField id="49" name="LumiSayEventGroupId" tableColumnId="49"/>
      <queryTableField id="50" name="LumiSayQandASurveyId" tableColumnId="50"/>
      <queryTableField id="51" name="LumiSayQandASurveyReportId" tableColumnId="51"/>
      <queryTableField id="52" name="RegistrationReceiptXlt" tableColumnId="52"/>
      <queryTableField id="53" name="VoteReceiptXlt" tableColumnId="53"/>
      <queryTableField id="54" name="AutoLinkNewDelegateToLikeHolderGroup" tableColumnId="54"/>
      <queryTableField id="55" name="FormatOfAccountName" tableColumnId="55"/>
      <queryTableField id="56" name="MustRegistrationBarcodesBeEncrypted" tableColumnId="56"/>
      <queryTableField id="57" name="DisplayInPollCardEntryFormIfPolled" tableColumnId="57"/>
      <queryTableField id="58" name="DefaultBeforeMeetingCastBy" tableColumnId="58"/>
      <queryTableField id="59" name="ShowAccountHoldingNoInShareClassDescription" tableColumnId="59"/>
      <queryTableField id="60" name="RegistrationReceiptSheetsToPrint" tableColumnId="60"/>
      <queryTableField id="61" name="AreInvalidVotesIncludedInQuorum" tableColumnId="61"/>
      <queryTableField id="62" name="AllowDelegateToVoteIndividuallyPerAccount" tableColumnId="62"/>
      <queryTableField id="63" name="VotingCap" tableColumnId="63"/>
      <queryTableField id="64" name="CandidateElectedSuffix" tableColumnId="64"/>
      <queryTableField id="65" name="ReactorByodQRCodeUrl" tableColumnId="65"/>
      <queryTableField id="66" name="ReactorByodQRCodeKey" tableColumnId="66"/>
      <queryTableField id="67" name="ReactorByodQRCodeTs" tableColumnId="67"/>
      <queryTableField id="68" name="ReactorByodQRCodeKeyValidInSeconds" tableColumnId="68"/>
      <queryTableField id="69" name="MatchBarcodesToSsnAndAttendeeIdWithout1stChar" tableColumnId="69"/>
      <queryTableField id="70" name="ShowMMVResolutionDetails" tableColumnId="70"/>
      <queryTableField id="71" name="ShowMMVResolutionListFirst" tableColumnId="71"/>
      <queryTableField id="72" name="RevokePhysicalMeetingVotingDeviceIfAttendsWebMeeting" tableColumnId="72"/>
      <queryTableField id="73" name="IsQRCodeLoginEnabledForBYOD" tableColumnId="7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5FC131-8043-4706-A7DC-7BFF3EA6F9DC}" name="Tableau__._LumiAgm_TEST_SG_V20.1.0.50_PLM_THALES_V7_Options" displayName="Tableau__._LumiAgm_TEST_SG_V20.1.0.50_PLM_THALES_V7_Options" ref="A1:BU2" tableType="queryTable" totalsRowShown="0">
  <autoFilter ref="A1:BU2" xr:uid="{945FC131-8043-4706-A7DC-7BFF3EA6F9DC}"/>
  <tableColumns count="73">
    <tableColumn id="1" xr3:uid="{08E5596C-3B00-4CDF-8AC8-68E77DAB5FD7}" uniqueName="1" name="OptionsID" queryTableFieldId="1"/>
    <tableColumn id="2" xr3:uid="{3675C10B-C905-4C3B-9D7D-120B261634F2}" uniqueName="2" name="ForText" queryTableFieldId="2"/>
    <tableColumn id="3" xr3:uid="{917F6147-9CE0-44CE-805A-17CC4F200BC0}" uniqueName="3" name="AgainstText" queryTableFieldId="3"/>
    <tableColumn id="4" xr3:uid="{154B7DAB-2D3F-4154-9BD7-076E57509EE5}" uniqueName="4" name="AbstainText" queryTableFieldId="4"/>
    <tableColumn id="5" xr3:uid="{F3DA0F14-B539-471A-8DEB-D47A1A324085}" uniqueName="5" name="DiscretionaryText" queryTableFieldId="5"/>
    <tableColumn id="6" xr3:uid="{6E62D518-D8D0-4EFA-86B1-FA3A8E4BA660}" uniqueName="6" name="InvalidText" queryTableFieldId="6"/>
    <tableColumn id="7" xr3:uid="{BBCB3F01-3F89-4254-B730-0494958FEDE1}" uniqueName="7" name="ResolutionCarriedText" queryTableFieldId="7"/>
    <tableColumn id="8" xr3:uid="{3E5967AD-822A-4C2B-B513-71D322F62BFD}" uniqueName="8" name="ResolutionNotCarriedText" queryTableFieldId="8"/>
    <tableColumn id="9" xr3:uid="{88B55A02-ABE3-4F84-98F8-54783B58F136}" uniqueName="9" name="DisplayResultsAfterPoll" queryTableFieldId="9"/>
    <tableColumn id="10" xr3:uid="{D5070830-97AD-4D95-9581-17F8ECC6090D}" uniqueName="10" name="MeetingControlProgramPollMode" queryTableFieldId="10"/>
    <tableColumn id="11" xr3:uid="{DD255AC7-F6F0-4890-A984-CD6AD952D9E8}" uniqueName="11" name="MeetingControlProgramMultiMotionVoteGroup" queryTableFieldId="11"/>
    <tableColumn id="12" xr3:uid="{33DCCBF0-829F-46C9-8D83-2A374220DA8C}" uniqueName="12" name="MeetingControlProgramQuestionID" queryTableFieldId="12"/>
    <tableColumn id="13" xr3:uid="{1ECF667A-A709-469E-9B63-BA60C80EB719}" uniqueName="13" name="VotingDevice" queryTableFieldId="13"/>
    <tableColumn id="14" xr3:uid="{BA765522-D26B-42E9-98FE-ABF39A9F3C77}" uniqueName="14" name="MicrophoneQueueIsOpen" queryTableFieldId="14"/>
    <tableColumn id="15" xr3:uid="{64AFE4F8-F39E-4B25-AC39-25090F650C40}" uniqueName="15" name="VotingReceiptReportHeader" queryTableFieldId="15"/>
    <tableColumn id="16" xr3:uid="{A1A22EC6-267C-4BFB-820D-3D61FE293649}" uniqueName="16" name="VotingReceiptFootnote" queryTableFieldId="16"/>
    <tableColumn id="17" xr3:uid="{4EC145EB-133F-4E8A-B1E3-CFB95E673D29}" uniqueName="17" name="RevokeProxyVotesIfDelegateAttends" queryTableFieldId="17"/>
    <tableColumn id="18" xr3:uid="{193BCBC7-B376-47C5-AA23-204F64199BF8}" uniqueName="18" name="RevokePreMeetingVotesIfWebDelegateAttends" queryTableFieldId="18"/>
    <tableColumn id="19" xr3:uid="{4718284B-DCB9-450D-BD3B-68504D0C54F5}" uniqueName="19" name="TransferAbsent3rdPartyProxyVotesToChm" queryTableFieldId="19"/>
    <tableColumn id="20" xr3:uid="{61A2998D-7235-49AD-ABF4-96B9D78F0471}" uniqueName="20" name="AllowShareholderToOverride3rdPartyProxy" queryTableFieldId="20"/>
    <tableColumn id="21" xr3:uid="{A92B46F9-1471-47F7-994E-B51833708C13}" uniqueName="21" name="AllowVotingInstructionsToOverride3rdPartyProxy" queryTableFieldId="21"/>
    <tableColumn id="22" xr3:uid="{3367491E-1F6D-49C8-B0B3-507294A32856}" uniqueName="22" name="DisplayHandsetMessageIfNoVotingRights" queryTableFieldId="22"/>
    <tableColumn id="23" xr3:uid="{193F762C-992D-49CD-94FF-7433580EB40F}" uniqueName="23" name="AcctNoRegexMatch" queryTableFieldId="23"/>
    <tableColumn id="24" xr3:uid="{7D37F955-F096-4CA6-A77A-17ECB29CE60D}" uniqueName="24" name="AcctNoRegexReplace" queryTableFieldId="24"/>
    <tableColumn id="25" xr3:uid="{4A45E20A-CA4A-4544-861C-582C5233DC0C}" uniqueName="25" name="MaxDelegateLinkedAcctsToShow" queryTableFieldId="25"/>
    <tableColumn id="26" xr3:uid="{70E35F33-7EBA-467F-9D46-0730CE8CC165}" uniqueName="26" name="DecimalPlacesForVotes" queryTableFieldId="26"/>
    <tableColumn id="27" xr3:uid="{D8F82F7C-B033-4AA0-8C70-EBAF24BF44BA}" uniqueName="27" name="DecimalPlacesForShares" queryTableFieldId="27"/>
    <tableColumn id="28" xr3:uid="{381B9BED-0E8E-4CE2-9473-03E861477DDF}" uniqueName="28" name="DecimalPlacesForPercentages" queryTableFieldId="28"/>
    <tableColumn id="29" xr3:uid="{53D90ADE-D361-43E2-9FF8-6E50C3FC0325}" uniqueName="29" name="ReceiptCopiesToPrint" queryTableFieldId="29"/>
    <tableColumn id="30" xr3:uid="{6D20CFE2-C10D-4796-BC76-7D911ECA14F8}" uniqueName="30" name="LastBackupTime" queryTableFieldId="30" dataDxfId="2"/>
    <tableColumn id="31" xr3:uid="{3E858B1E-87DF-4D14-90A3-55246A153C6F}" uniqueName="31" name="LastBackupLSN" queryTableFieldId="31"/>
    <tableColumn id="32" xr3:uid="{95A0AACD-8923-4EB8-9DC6-6B0C8CF2119B}" uniqueName="32" name="VotingSignatureRequired" queryTableFieldId="32"/>
    <tableColumn id="33" xr3:uid="{133B4657-ED7D-455E-9D49-BB8CB470BCA0}" uniqueName="33" name="SignatureRequired" queryTableFieldId="33"/>
    <tableColumn id="34" xr3:uid="{6DD3A7F2-8F77-481F-9A06-3B10F591C3C2}" uniqueName="34" name="SignatureCanBeCapturedOnPaper" queryTableFieldId="34"/>
    <tableColumn id="35" xr3:uid="{EE22A446-3E98-45E2-8708-97FB741DB9B0}" uniqueName="35" name="PreviewRegistrationReceipt" queryTableFieldId="35"/>
    <tableColumn id="36" xr3:uid="{EA0FB92C-874F-4B02-8891-86488443BF99}" uniqueName="36" name="DateOfMeeting" queryTableFieldId="36" dataDxfId="1"/>
    <tableColumn id="37" xr3:uid="{58328D7A-A56B-4870-B573-C4C6CB2004C3}" uniqueName="37" name="CompanyName" queryTableFieldId="37"/>
    <tableColumn id="38" xr3:uid="{8773D957-BCD2-4322-BDFA-3228C570D31A}" uniqueName="38" name="CompanyCode" queryTableFieldId="38"/>
    <tableColumn id="39" xr3:uid="{B2E1B2F6-925E-40CF-AA0A-0EAC76F6B081}" uniqueName="39" name="CompanyAddress" queryTableFieldId="39"/>
    <tableColumn id="40" xr3:uid="{5AA965A6-CFBA-48A5-A2A1-5EB79CE0274C}" uniqueName="40" name="Venue" queryTableFieldId="40"/>
    <tableColumn id="41" xr3:uid="{9BA74BAF-3753-4E3F-8CF3-AEE8F615BB53}" uniqueName="41" name="ReturningOfficer" queryTableFieldId="41"/>
    <tableColumn id="42" xr3:uid="{7D87BD39-6A94-40BD-903D-0B24556750CA}" uniqueName="42" name="Registrar" queryTableFieldId="42"/>
    <tableColumn id="43" xr3:uid="{E3ECBB40-64BE-4570-BA5B-68FDF17A7340}" uniqueName="43" name="IsSocialSecurityNumberVisible" queryTableFieldId="43"/>
    <tableColumn id="44" xr3:uid="{52FFA3A0-8641-412D-9A69-B644957498AF}" uniqueName="44" name="AgendaId" queryTableFieldId="44"/>
    <tableColumn id="45" xr3:uid="{B8B3C5DE-81CA-4A2B-821D-54807CCE2C03}" uniqueName="45" name="DisplayQuestionReferenceOnHandsets" queryTableFieldId="45"/>
    <tableColumn id="46" xr3:uid="{F63BFF1E-9009-4734-B3B6-7595FA835B31}" uniqueName="46" name="IsVoteLikeBoardMMVEnabled" queryTableFieldId="46"/>
    <tableColumn id="47" xr3:uid="{CB467F7B-E7BC-4AB6-90A8-9432552BFB5D}" uniqueName="47" name="IsSpeedyMMVEnabled" queryTableFieldId="47"/>
    <tableColumn id="48" xr3:uid="{D1308ECB-2F95-4EB6-B2C8-B67BC750C8CE}" uniqueName="48" name="LumiSayAuthenticationMethod" queryTableFieldId="48"/>
    <tableColumn id="49" xr3:uid="{A2213E05-3B78-441F-AE8C-7635A8DE0533}" uniqueName="49" name="LumiSayEventGroupId" queryTableFieldId="49"/>
    <tableColumn id="50" xr3:uid="{6B564CC4-A086-439B-9FE1-A70417B9A159}" uniqueName="50" name="LumiSayQandASurveyId" queryTableFieldId="50"/>
    <tableColumn id="51" xr3:uid="{68F429DC-C8BA-47DF-8181-880AE24150BD}" uniqueName="51" name="LumiSayQandASurveyReportId" queryTableFieldId="51"/>
    <tableColumn id="52" xr3:uid="{78340EF3-221E-4BB7-9D15-D69D2D2AE21E}" uniqueName="52" name="RegistrationReceiptXlt" queryTableFieldId="52"/>
    <tableColumn id="53" xr3:uid="{05FE6E9D-0B18-4A75-832E-9BD2B63E882D}" uniqueName="53" name="VoteReceiptXlt" queryTableFieldId="53"/>
    <tableColumn id="54" xr3:uid="{A245FD69-B3F7-4039-A566-18E77B7AF3C7}" uniqueName="54" name="AutoLinkNewDelegateToLikeHolderGroup" queryTableFieldId="54"/>
    <tableColumn id="55" xr3:uid="{E916A581-EF9B-419F-BB73-1B3B4695A3A8}" uniqueName="55" name="FormatOfAccountName" queryTableFieldId="55"/>
    <tableColumn id="56" xr3:uid="{951D0080-C997-47E2-A0A7-7CF4D2D268C0}" uniqueName="56" name="MustRegistrationBarcodesBeEncrypted" queryTableFieldId="56"/>
    <tableColumn id="57" xr3:uid="{6BE31F39-1808-409B-B543-84A7C9945D28}" uniqueName="57" name="DisplayInPollCardEntryFormIfPolled" queryTableFieldId="57"/>
    <tableColumn id="58" xr3:uid="{5E38D7B3-BC84-46CA-B63A-78943EA5D0FE}" uniqueName="58" name="DefaultBeforeMeetingCastBy" queryTableFieldId="58"/>
    <tableColumn id="59" xr3:uid="{086A1895-AD59-45C7-8A16-BA6B0B970E74}" uniqueName="59" name="ShowAccountHoldingNoInShareClassDescription" queryTableFieldId="59"/>
    <tableColumn id="60" xr3:uid="{9D3C63F1-795C-4BE4-AD1F-378A6F30EBC7}" uniqueName="60" name="RegistrationReceiptSheetsToPrint" queryTableFieldId="60"/>
    <tableColumn id="61" xr3:uid="{641AFC54-A41F-4CDE-AA66-DC20BA7291E0}" uniqueName="61" name="AreInvalidVotesIncludedInQuorum" queryTableFieldId="61"/>
    <tableColumn id="62" xr3:uid="{39B34EA1-ACCC-4AAD-B405-B9DACDDD956E}" uniqueName="62" name="AllowDelegateToVoteIndividuallyPerAccount" queryTableFieldId="62"/>
    <tableColumn id="63" xr3:uid="{84AAB0C1-D6D7-46F1-AE6B-2A6D85E55E11}" uniqueName="63" name="VotingCap" queryTableFieldId="63"/>
    <tableColumn id="64" xr3:uid="{7A149014-4058-4615-A9A4-1FE85D2A7B86}" uniqueName="64" name="CandidateElectedSuffix" queryTableFieldId="64"/>
    <tableColumn id="65" xr3:uid="{5121340B-45DA-40A8-A248-4F3A32ECB165}" uniqueName="65" name="ReactorByodQRCodeUrl" queryTableFieldId="65"/>
    <tableColumn id="66" xr3:uid="{73E16FD1-1D8E-480B-A263-6207A0A13557}" uniqueName="66" name="ReactorByodQRCodeKey" queryTableFieldId="66"/>
    <tableColumn id="67" xr3:uid="{09958DE3-DBCB-4FF1-B997-324B0E6356DC}" uniqueName="67" name="ReactorByodQRCodeTs" queryTableFieldId="67" dataDxfId="0"/>
    <tableColumn id="68" xr3:uid="{88AF22BB-F3FC-40D6-BE40-70BA2787387D}" uniqueName="68" name="ReactorByodQRCodeKeyValidInSeconds" queryTableFieldId="68"/>
    <tableColumn id="69" xr3:uid="{F7ECB4DB-444A-4C2B-BE91-B3C71348CF6F}" uniqueName="69" name="MatchBarcodesToSsnAndAttendeeIdWithout1stChar" queryTableFieldId="69"/>
    <tableColumn id="70" xr3:uid="{9A18EAA5-CA3F-4779-B8F4-C79D407C0DAC}" uniqueName="70" name="ShowMMVResolutionDetails" queryTableFieldId="70"/>
    <tableColumn id="71" xr3:uid="{C2F62A8E-F534-4AFE-8FBB-7F15881CC638}" uniqueName="71" name="ShowMMVResolutionListFirst" queryTableFieldId="71"/>
    <tableColumn id="72" xr3:uid="{AE838FDB-5943-4944-847F-3982EC14A0FE}" uniqueName="72" name="RevokePhysicalMeetingVotingDeviceIfAttendsWebMeeting" queryTableFieldId="72"/>
    <tableColumn id="73" xr3:uid="{E8D528E6-8F4E-45E7-BFE9-E1F4509E4D35}" uniqueName="73" name="IsQRCodeLoginEnabledForBYOD" queryTableFieldId="73"/>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A090C-5F97-4B57-9C09-218CE66BD68B}">
  <sheetPr codeName="Sheet14">
    <pageSetUpPr fitToPage="1"/>
  </sheetPr>
  <dimension ref="A1:H33"/>
  <sheetViews>
    <sheetView showGridLines="0" tabSelected="1" view="pageBreakPreview" topLeftCell="A3" zoomScaleNormal="100" zoomScaleSheetLayoutView="100" workbookViewId="0">
      <selection activeCell="B3" sqref="B3:H3"/>
    </sheetView>
  </sheetViews>
  <sheetFormatPr baseColWidth="10" defaultColWidth="8.88671875" defaultRowHeight="13.2" customHeight="1" x14ac:dyDescent="0.25"/>
  <cols>
    <col min="1" max="1" width="2.6640625" style="3" customWidth="1"/>
    <col min="2" max="2" width="16.5546875" style="3" customWidth="1"/>
    <col min="3" max="3" width="17" style="3" customWidth="1"/>
    <col min="4" max="4" width="22.21875" style="8" customWidth="1"/>
    <col min="5" max="5" width="27.77734375" style="8" customWidth="1"/>
    <col min="6" max="6" width="11.44140625" style="3" customWidth="1"/>
    <col min="7" max="7" width="27.77734375" style="8" customWidth="1"/>
    <col min="8" max="8" width="11.44140625" style="3" hidden="1" customWidth="1"/>
    <col min="9" max="9" width="10.6640625" style="3" customWidth="1"/>
    <col min="10" max="16384" width="8.88671875" style="3"/>
  </cols>
  <sheetData>
    <row r="1" spans="1:8" ht="16.8" hidden="1" customHeight="1" x14ac:dyDescent="0.25">
      <c r="B1" s="3" t="s">
        <v>57</v>
      </c>
      <c r="C1" s="3" t="s">
        <v>112</v>
      </c>
      <c r="D1" s="4">
        <v>45240.583333333336</v>
      </c>
      <c r="E1" s="5">
        <v>25</v>
      </c>
      <c r="F1" s="6">
        <v>63101642</v>
      </c>
      <c r="G1" s="49">
        <v>0</v>
      </c>
      <c r="H1" s="48">
        <v>63101642</v>
      </c>
    </row>
    <row r="2" spans="1:8" ht="19.2" hidden="1" customHeight="1" x14ac:dyDescent="0.25">
      <c r="B2" s="7" t="s">
        <v>57</v>
      </c>
      <c r="C2" s="7"/>
    </row>
    <row r="3" spans="1:8" ht="17.399999999999999" x14ac:dyDescent="0.25">
      <c r="B3" s="69" t="s">
        <v>112</v>
      </c>
      <c r="C3" s="69"/>
      <c r="D3" s="69"/>
      <c r="E3" s="69"/>
      <c r="F3" s="69"/>
      <c r="G3" s="69"/>
      <c r="H3" s="69"/>
    </row>
    <row r="4" spans="1:8" ht="17.399999999999999" x14ac:dyDescent="0.25">
      <c r="B4" s="70" t="s">
        <v>211</v>
      </c>
      <c r="C4" s="70"/>
      <c r="D4" s="70"/>
      <c r="E4" s="70"/>
      <c r="F4" s="70"/>
      <c r="G4" s="70"/>
      <c r="H4" s="70"/>
    </row>
    <row r="5" spans="1:8" ht="17.399999999999999" x14ac:dyDescent="0.25">
      <c r="B5" s="12"/>
      <c r="C5" s="12"/>
      <c r="D5" s="12"/>
      <c r="E5" s="12"/>
      <c r="F5" s="12"/>
      <c r="G5" s="12"/>
      <c r="H5" s="12"/>
    </row>
    <row r="6" spans="1:8" ht="27" customHeight="1" x14ac:dyDescent="0.25">
      <c r="A6" s="13"/>
      <c r="B6" s="71" t="s">
        <v>210</v>
      </c>
      <c r="C6" s="71"/>
      <c r="D6" s="71"/>
      <c r="E6" s="71"/>
      <c r="F6" s="71"/>
      <c r="G6" s="71"/>
      <c r="H6" s="71"/>
    </row>
    <row r="7" spans="1:8" ht="30" customHeight="1" x14ac:dyDescent="0.25">
      <c r="D7" s="3"/>
      <c r="E7" s="3"/>
      <c r="G7" s="3"/>
    </row>
    <row r="8" spans="1:8" ht="19.95" customHeight="1" x14ac:dyDescent="0.25">
      <c r="C8" s="14" t="s">
        <v>39</v>
      </c>
      <c r="D8" s="15"/>
      <c r="E8" s="15"/>
      <c r="F8" s="67">
        <v>255631733</v>
      </c>
      <c r="G8" s="68"/>
      <c r="H8" s="16"/>
    </row>
    <row r="9" spans="1:8" ht="19.95" customHeight="1" x14ac:dyDescent="0.25">
      <c r="C9" s="17" t="s">
        <v>41</v>
      </c>
      <c r="D9" s="3"/>
      <c r="E9" s="3"/>
      <c r="F9" s="65">
        <v>3225168</v>
      </c>
      <c r="G9" s="66"/>
      <c r="H9" s="16"/>
    </row>
    <row r="10" spans="1:8" ht="19.95" customHeight="1" x14ac:dyDescent="0.25">
      <c r="B10" s="9"/>
      <c r="C10" s="18" t="s">
        <v>42</v>
      </c>
      <c r="D10" s="3"/>
      <c r="E10" s="3"/>
      <c r="F10" s="65">
        <v>252406565</v>
      </c>
      <c r="G10" s="66"/>
      <c r="H10" s="11"/>
    </row>
    <row r="11" spans="1:8" ht="19.95" hidden="1" customHeight="1" x14ac:dyDescent="0.25">
      <c r="B11" s="9"/>
      <c r="C11" s="18" t="s">
        <v>43</v>
      </c>
      <c r="D11" s="3"/>
      <c r="E11" s="3"/>
      <c r="F11" s="65">
        <v>302654520</v>
      </c>
      <c r="G11" s="66"/>
      <c r="H11" s="11"/>
    </row>
    <row r="12" spans="1:8" ht="19.95" hidden="1" customHeight="1" x14ac:dyDescent="0.25">
      <c r="B12" s="9"/>
      <c r="C12" s="28" t="s">
        <v>42</v>
      </c>
      <c r="D12" s="15"/>
      <c r="E12" s="15"/>
      <c r="F12" s="67" t="s">
        <v>49</v>
      </c>
      <c r="G12" s="68"/>
      <c r="H12" s="11"/>
    </row>
    <row r="13" spans="1:8" ht="19.95" hidden="1" customHeight="1" x14ac:dyDescent="0.25">
      <c r="B13" s="9"/>
      <c r="C13" s="18" t="s">
        <v>43</v>
      </c>
      <c r="D13" s="3"/>
      <c r="E13" s="3"/>
      <c r="F13" s="65" t="s">
        <v>54</v>
      </c>
      <c r="G13" s="66"/>
      <c r="H13" s="11"/>
    </row>
    <row r="14" spans="1:8" ht="19.95" hidden="1" customHeight="1" x14ac:dyDescent="0.25">
      <c r="B14" s="9"/>
      <c r="C14" s="18" t="s">
        <v>48</v>
      </c>
      <c r="D14" s="3"/>
      <c r="E14" s="3"/>
      <c r="F14" s="65" t="e">
        <v>#VALUE!</v>
      </c>
      <c r="G14" s="66"/>
      <c r="H14" s="11"/>
    </row>
    <row r="15" spans="1:8" ht="19.95" hidden="1" customHeight="1" x14ac:dyDescent="0.25">
      <c r="B15" s="9"/>
      <c r="C15" s="18" t="s">
        <v>53</v>
      </c>
      <c r="D15" s="3"/>
      <c r="E15" s="3"/>
      <c r="F15" s="24"/>
      <c r="G15" s="25" t="e">
        <v>#VALUE!</v>
      </c>
      <c r="H15" s="11"/>
    </row>
    <row r="16" spans="1:8" ht="19.95" hidden="1" customHeight="1" x14ac:dyDescent="0.25">
      <c r="B16" s="9"/>
      <c r="C16" s="18" t="s">
        <v>212</v>
      </c>
      <c r="D16" s="3"/>
      <c r="E16" s="3"/>
      <c r="F16" s="65">
        <v>252406565</v>
      </c>
      <c r="G16" s="66"/>
      <c r="H16" s="11"/>
    </row>
    <row r="17" spans="2:8" ht="19.95" hidden="1" customHeight="1" x14ac:dyDescent="0.25">
      <c r="B17" s="11"/>
      <c r="C17" s="18" t="s">
        <v>213</v>
      </c>
      <c r="D17" s="3"/>
      <c r="E17" s="3"/>
      <c r="F17" s="65">
        <v>302654520</v>
      </c>
      <c r="G17" s="66"/>
      <c r="H17" s="11"/>
    </row>
    <row r="18" spans="2:8" ht="13.2" customHeight="1" x14ac:dyDescent="0.25">
      <c r="B18" s="11"/>
      <c r="C18" s="18"/>
      <c r="D18" s="3"/>
      <c r="E18" s="3"/>
      <c r="F18" s="24"/>
      <c r="G18" s="25"/>
      <c r="H18" s="11"/>
    </row>
    <row r="19" spans="2:8" ht="19.95" customHeight="1" x14ac:dyDescent="0.25">
      <c r="B19" s="11"/>
      <c r="C19" s="19" t="s">
        <v>214</v>
      </c>
      <c r="D19" s="20"/>
      <c r="E19" s="21"/>
      <c r="F19" s="22"/>
      <c r="G19" s="23" t="s">
        <v>215</v>
      </c>
      <c r="H19" s="11"/>
    </row>
    <row r="20" spans="2:8" s="27" customFormat="1" ht="25.2" customHeight="1" x14ac:dyDescent="0.25">
      <c r="B20" s="26"/>
      <c r="C20" s="58"/>
      <c r="D20" s="58"/>
      <c r="E20" s="58"/>
      <c r="F20" s="58"/>
      <c r="G20" s="58"/>
      <c r="H20" s="26"/>
    </row>
    <row r="21" spans="2:8" ht="25.8" customHeight="1" x14ac:dyDescent="0.25">
      <c r="B21" s="59" t="s">
        <v>216</v>
      </c>
      <c r="C21" s="60"/>
      <c r="D21" s="60"/>
      <c r="E21" s="60"/>
      <c r="F21" s="60"/>
      <c r="G21" s="60"/>
      <c r="H21" s="60"/>
    </row>
    <row r="22" spans="2:8" ht="32.4" customHeight="1" x14ac:dyDescent="0.25">
      <c r="B22" s="61" t="s">
        <v>217</v>
      </c>
      <c r="C22" s="61"/>
      <c r="D22" s="61"/>
      <c r="E22" s="61"/>
      <c r="F22" s="61"/>
      <c r="G22" s="61"/>
      <c r="H22" s="61"/>
    </row>
    <row r="23" spans="2:8" ht="17.399999999999999" x14ac:dyDescent="0.25">
      <c r="B23" s="62" t="s">
        <v>218</v>
      </c>
      <c r="C23" s="62"/>
      <c r="D23" s="62"/>
      <c r="E23" s="62"/>
      <c r="F23" s="62"/>
      <c r="G23" s="62"/>
      <c r="H23" s="62"/>
    </row>
    <row r="24" spans="2:8" ht="17.399999999999999" hidden="1" x14ac:dyDescent="0.25">
      <c r="B24" s="62" t="s">
        <v>219</v>
      </c>
      <c r="C24" s="62"/>
      <c r="D24" s="62"/>
      <c r="E24" s="62"/>
      <c r="F24" s="62"/>
      <c r="G24" s="62"/>
      <c r="H24" s="62"/>
    </row>
    <row r="25" spans="2:8" ht="32.4" customHeight="1" x14ac:dyDescent="0.25">
      <c r="B25" s="11"/>
      <c r="C25" s="11"/>
      <c r="D25" s="10"/>
      <c r="E25" s="10"/>
      <c r="F25" s="11"/>
      <c r="G25" s="10"/>
      <c r="H25" s="11"/>
    </row>
    <row r="26" spans="2:8" ht="23.4" customHeight="1" x14ac:dyDescent="0.25">
      <c r="B26" s="11"/>
      <c r="C26" s="11"/>
      <c r="D26" s="29" t="s">
        <v>44</v>
      </c>
      <c r="E26" s="30" t="s">
        <v>45</v>
      </c>
      <c r="F26" s="31" t="s">
        <v>23</v>
      </c>
      <c r="G26" s="32" t="s">
        <v>46</v>
      </c>
      <c r="H26" s="31" t="s">
        <v>23</v>
      </c>
    </row>
    <row r="27" spans="2:8" ht="22.65" customHeight="1" x14ac:dyDescent="0.25">
      <c r="B27" s="63" t="s">
        <v>0</v>
      </c>
      <c r="C27" s="64"/>
      <c r="D27" s="33">
        <v>624</v>
      </c>
      <c r="E27" s="34">
        <v>31329003</v>
      </c>
      <c r="F27" s="35">
        <v>0.12412118916162106</v>
      </c>
      <c r="G27" s="34">
        <v>56652959</v>
      </c>
      <c r="H27" s="35">
        <v>0.18718689216998974</v>
      </c>
    </row>
    <row r="28" spans="2:8" ht="22.65" customHeight="1" x14ac:dyDescent="0.25">
      <c r="B28" s="51" t="s">
        <v>47</v>
      </c>
      <c r="C28" s="52"/>
      <c r="D28" s="36">
        <v>95</v>
      </c>
      <c r="E28" s="37">
        <v>541677</v>
      </c>
      <c r="F28" s="38">
        <v>2.1460495688771009E-3</v>
      </c>
      <c r="G28" s="37">
        <v>739114</v>
      </c>
      <c r="H28" s="38">
        <v>2.4421046148592131E-3</v>
      </c>
    </row>
    <row r="29" spans="2:8" ht="22.65" customHeight="1" x14ac:dyDescent="0.25">
      <c r="B29" s="51" t="s">
        <v>21</v>
      </c>
      <c r="C29" s="52"/>
      <c r="D29" s="36">
        <v>1789</v>
      </c>
      <c r="E29" s="37">
        <v>6396278</v>
      </c>
      <c r="F29" s="38">
        <v>2.5341171296396351E-2</v>
      </c>
      <c r="G29" s="39">
        <v>10851547</v>
      </c>
      <c r="H29" s="38">
        <v>3.585456777582572E-2</v>
      </c>
    </row>
    <row r="30" spans="2:8" ht="22.65" customHeight="1" x14ac:dyDescent="0.25">
      <c r="B30" s="53" t="s">
        <v>22</v>
      </c>
      <c r="C30" s="54"/>
      <c r="D30" s="40">
        <v>7092</v>
      </c>
      <c r="E30" s="41">
        <v>174242854</v>
      </c>
      <c r="F30" s="42">
        <v>0.69032615692860444</v>
      </c>
      <c r="G30" s="43">
        <v>193259562</v>
      </c>
      <c r="H30" s="42">
        <v>0.63854840826431403</v>
      </c>
    </row>
    <row r="31" spans="2:8" ht="33.6" customHeight="1" x14ac:dyDescent="0.25">
      <c r="B31" s="55" t="s">
        <v>17</v>
      </c>
      <c r="C31" s="56"/>
      <c r="D31" s="44">
        <v>9600</v>
      </c>
      <c r="E31" s="45">
        <v>212509812</v>
      </c>
      <c r="F31" s="46">
        <v>0.84193456695549895</v>
      </c>
      <c r="G31" s="47">
        <v>261503182</v>
      </c>
      <c r="H31" s="46">
        <v>0.86403197282498867</v>
      </c>
    </row>
    <row r="32" spans="2:8" ht="70.8" customHeight="1" x14ac:dyDescent="0.25"/>
    <row r="33" spans="2:8" ht="32.4" customHeight="1" x14ac:dyDescent="0.25">
      <c r="B33" s="57" t="s">
        <v>220</v>
      </c>
      <c r="C33" s="57"/>
      <c r="D33" s="57"/>
      <c r="E33" s="57"/>
      <c r="F33" s="57"/>
      <c r="G33" s="57"/>
      <c r="H33" s="57"/>
    </row>
  </sheetData>
  <mergeCells count="23">
    <mergeCell ref="F10:G10"/>
    <mergeCell ref="B3:H3"/>
    <mergeCell ref="B4:H4"/>
    <mergeCell ref="B6:H6"/>
    <mergeCell ref="F8:G8"/>
    <mergeCell ref="F9:G9"/>
    <mergeCell ref="B27:C27"/>
    <mergeCell ref="F11:G11"/>
    <mergeCell ref="F12:G12"/>
    <mergeCell ref="F13:G13"/>
    <mergeCell ref="F14:G14"/>
    <mergeCell ref="F16:G16"/>
    <mergeCell ref="F17:G17"/>
    <mergeCell ref="C20:G20"/>
    <mergeCell ref="B21:H21"/>
    <mergeCell ref="B22:H22"/>
    <mergeCell ref="B23:H23"/>
    <mergeCell ref="B24:H24"/>
    <mergeCell ref="B28:C28"/>
    <mergeCell ref="B29:C29"/>
    <mergeCell ref="B30:C30"/>
    <mergeCell ref="B31:C31"/>
    <mergeCell ref="B33:H33"/>
  </mergeCells>
  <printOptions horizontalCentered="1"/>
  <pageMargins left="0.70866141732283472" right="0.70866141732283472" top="0.74803149606299213" bottom="0.74803149606299213" header="0.31496062992125984" footer="0.31496062992125984"/>
  <pageSetup paperSize="9" scale="89" orientation="landscape" r:id="rId1"/>
  <headerFooter>
    <oddFooter>&amp;CDonnées actualisées le vendredi 10 novembre 2023 à 16:13:38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4B4AF-1BDB-4E7E-A4ED-0F8AED6A1F63}">
  <sheetPr codeName="Feuil2"/>
  <dimension ref="A1:BU2"/>
  <sheetViews>
    <sheetView workbookViewId="0">
      <selection sqref="A1:BQ2"/>
    </sheetView>
  </sheetViews>
  <sheetFormatPr baseColWidth="10" defaultRowHeight="13.2" x14ac:dyDescent="0.25"/>
  <cols>
    <col min="1" max="1" width="11.88671875" bestFit="1" customWidth="1"/>
    <col min="2" max="2" width="10" bestFit="1" customWidth="1"/>
    <col min="3" max="4" width="13.5546875" bestFit="1" customWidth="1"/>
    <col min="5" max="5" width="18.77734375" bestFit="1" customWidth="1"/>
    <col min="6" max="6" width="12.5546875" bestFit="1" customWidth="1"/>
    <col min="7" max="7" width="22.88671875" bestFit="1" customWidth="1"/>
    <col min="8" max="8" width="26.109375" bestFit="1" customWidth="1"/>
    <col min="9" max="9" width="23.77734375" bestFit="1" customWidth="1"/>
    <col min="10" max="10" width="32.33203125" bestFit="1" customWidth="1"/>
    <col min="11" max="11" width="44.33203125" bestFit="1" customWidth="1"/>
    <col min="12" max="12" width="34.21875" bestFit="1" customWidth="1"/>
    <col min="13" max="13" width="14.6640625" bestFit="1" customWidth="1"/>
    <col min="14" max="14" width="25.44140625" bestFit="1" customWidth="1"/>
    <col min="15" max="16" width="80.88671875" bestFit="1" customWidth="1"/>
    <col min="17" max="17" width="35.5546875" bestFit="1" customWidth="1"/>
    <col min="18" max="18" width="44.44140625" bestFit="1" customWidth="1"/>
    <col min="19" max="19" width="41.109375" bestFit="1" customWidth="1"/>
    <col min="20" max="20" width="41.5546875" bestFit="1" customWidth="1"/>
    <col min="21" max="21" width="47.109375" bestFit="1" customWidth="1"/>
    <col min="22" max="22" width="39.6640625" bestFit="1" customWidth="1"/>
    <col min="23" max="23" width="64.6640625" bestFit="1" customWidth="1"/>
    <col min="24" max="24" width="22" bestFit="1" customWidth="1"/>
    <col min="25" max="25" width="32.33203125" bestFit="1" customWidth="1"/>
    <col min="26" max="26" width="23.88671875" bestFit="1" customWidth="1"/>
    <col min="27" max="27" width="25" bestFit="1" customWidth="1"/>
    <col min="28" max="28" width="29.88671875" bestFit="1" customWidth="1"/>
    <col min="29" max="29" width="22.33203125" bestFit="1" customWidth="1"/>
    <col min="30" max="30" width="17.6640625" bestFit="1" customWidth="1"/>
    <col min="31" max="31" width="17.21875" bestFit="1" customWidth="1"/>
    <col min="32" max="32" width="25.44140625" bestFit="1" customWidth="1"/>
    <col min="33" max="33" width="19.6640625" bestFit="1" customWidth="1"/>
    <col min="34" max="34" width="33.6640625" bestFit="1" customWidth="1"/>
    <col min="35" max="35" width="27.5546875" bestFit="1" customWidth="1"/>
    <col min="36" max="36" width="16" bestFit="1" customWidth="1"/>
    <col min="37" max="37" width="16.33203125" bestFit="1" customWidth="1"/>
    <col min="38" max="38" width="16" bestFit="1" customWidth="1"/>
    <col min="39" max="39" width="18.77734375" bestFit="1" customWidth="1"/>
    <col min="40" max="40" width="8.6640625" bestFit="1" customWidth="1"/>
    <col min="41" max="41" width="80.88671875" bestFit="1" customWidth="1"/>
    <col min="42" max="42" width="31.6640625" bestFit="1" customWidth="1"/>
    <col min="43" max="43" width="30" bestFit="1" customWidth="1"/>
    <col min="44" max="44" width="11.33203125" bestFit="1" customWidth="1"/>
    <col min="45" max="45" width="37.44140625" bestFit="1" customWidth="1"/>
    <col min="46" max="46" width="29" bestFit="1" customWidth="1"/>
    <col min="47" max="47" width="22.33203125" bestFit="1" customWidth="1"/>
    <col min="48" max="48" width="30.109375" bestFit="1" customWidth="1"/>
    <col min="49" max="49" width="22.88671875" bestFit="1" customWidth="1"/>
    <col min="50" max="50" width="24.44140625" bestFit="1" customWidth="1"/>
    <col min="51" max="51" width="30.5546875" bestFit="1" customWidth="1"/>
    <col min="52" max="52" width="40.6640625" bestFit="1" customWidth="1"/>
    <col min="53" max="53" width="25.44140625" bestFit="1" customWidth="1"/>
    <col min="54" max="54" width="40" bestFit="1" customWidth="1"/>
    <col min="55" max="55" width="23.77734375" bestFit="1" customWidth="1"/>
    <col min="56" max="56" width="38.21875" bestFit="1" customWidth="1"/>
    <col min="57" max="57" width="34.6640625" bestFit="1" customWidth="1"/>
    <col min="58" max="58" width="28.5546875" bestFit="1" customWidth="1"/>
    <col min="59" max="59" width="46.5546875" bestFit="1" customWidth="1"/>
    <col min="60" max="60" width="33.21875" bestFit="1" customWidth="1"/>
    <col min="61" max="61" width="33.109375" bestFit="1" customWidth="1"/>
    <col min="62" max="62" width="42.109375" bestFit="1" customWidth="1"/>
    <col min="63" max="63" width="12.33203125" bestFit="1" customWidth="1"/>
    <col min="64" max="64" width="23.5546875" bestFit="1" customWidth="1"/>
    <col min="65" max="65" width="24.77734375" bestFit="1" customWidth="1"/>
    <col min="66" max="66" width="25.5546875" bestFit="1" customWidth="1"/>
    <col min="67" max="67" width="24.33203125" bestFit="1" customWidth="1"/>
    <col min="68" max="68" width="39.21875" bestFit="1" customWidth="1"/>
    <col min="69" max="69" width="49.77734375" bestFit="1" customWidth="1"/>
    <col min="70" max="70" width="27.6640625" bestFit="1" customWidth="1"/>
    <col min="71" max="71" width="29.109375" bestFit="1" customWidth="1"/>
    <col min="72" max="72" width="54.5546875" bestFit="1" customWidth="1"/>
    <col min="73" max="73" width="32.44140625" bestFit="1" customWidth="1"/>
  </cols>
  <sheetData>
    <row r="1" spans="1:73" x14ac:dyDescent="0.25">
      <c r="A1" t="s">
        <v>116</v>
      </c>
      <c r="B1" t="s">
        <v>117</v>
      </c>
      <c r="C1" t="s">
        <v>118</v>
      </c>
      <c r="D1" t="s">
        <v>119</v>
      </c>
      <c r="E1" t="s">
        <v>120</v>
      </c>
      <c r="F1" t="s">
        <v>121</v>
      </c>
      <c r="G1" t="s">
        <v>122</v>
      </c>
      <c r="H1" t="s">
        <v>123</v>
      </c>
      <c r="I1" t="s">
        <v>124</v>
      </c>
      <c r="J1" t="s">
        <v>125</v>
      </c>
      <c r="K1" t="s">
        <v>126</v>
      </c>
      <c r="L1" t="s">
        <v>127</v>
      </c>
      <c r="M1" t="s">
        <v>128</v>
      </c>
      <c r="N1" t="s">
        <v>129</v>
      </c>
      <c r="O1" t="s">
        <v>130</v>
      </c>
      <c r="P1" t="s">
        <v>131</v>
      </c>
      <c r="Q1" t="s">
        <v>132</v>
      </c>
      <c r="R1" t="s">
        <v>133</v>
      </c>
      <c r="S1" t="s">
        <v>134</v>
      </c>
      <c r="T1" t="s">
        <v>135</v>
      </c>
      <c r="U1" t="s">
        <v>136</v>
      </c>
      <c r="V1" t="s">
        <v>137</v>
      </c>
      <c r="W1" t="s">
        <v>138</v>
      </c>
      <c r="X1" t="s">
        <v>139</v>
      </c>
      <c r="Y1" t="s">
        <v>140</v>
      </c>
      <c r="Z1" t="s">
        <v>141</v>
      </c>
      <c r="AA1" t="s">
        <v>142</v>
      </c>
      <c r="AB1" t="s">
        <v>143</v>
      </c>
      <c r="AC1" t="s">
        <v>144</v>
      </c>
      <c r="AD1" t="s">
        <v>145</v>
      </c>
      <c r="AE1" t="s">
        <v>146</v>
      </c>
      <c r="AF1" t="s">
        <v>147</v>
      </c>
      <c r="AG1" t="s">
        <v>148</v>
      </c>
      <c r="AH1" t="s">
        <v>149</v>
      </c>
      <c r="AI1" t="s">
        <v>150</v>
      </c>
      <c r="AJ1" t="s">
        <v>111</v>
      </c>
      <c r="AK1" t="s">
        <v>110</v>
      </c>
      <c r="AL1" t="s">
        <v>151</v>
      </c>
      <c r="AM1" t="s">
        <v>152</v>
      </c>
      <c r="AN1" t="s">
        <v>153</v>
      </c>
      <c r="AO1" t="s">
        <v>154</v>
      </c>
      <c r="AP1" t="s">
        <v>155</v>
      </c>
      <c r="AQ1" t="s">
        <v>156</v>
      </c>
      <c r="AR1" t="s">
        <v>157</v>
      </c>
      <c r="AS1" t="s">
        <v>158</v>
      </c>
      <c r="AT1" t="s">
        <v>159</v>
      </c>
      <c r="AU1" t="s">
        <v>160</v>
      </c>
      <c r="AV1" t="s">
        <v>163</v>
      </c>
      <c r="AW1" t="s">
        <v>164</v>
      </c>
      <c r="AX1" t="s">
        <v>165</v>
      </c>
      <c r="AY1" t="s">
        <v>166</v>
      </c>
      <c r="AZ1" t="s">
        <v>167</v>
      </c>
      <c r="BA1" t="s">
        <v>168</v>
      </c>
      <c r="BB1" t="s">
        <v>169</v>
      </c>
      <c r="BC1" t="s">
        <v>170</v>
      </c>
      <c r="BD1" t="s">
        <v>171</v>
      </c>
      <c r="BE1" t="s">
        <v>172</v>
      </c>
      <c r="BF1" t="s">
        <v>173</v>
      </c>
      <c r="BG1" t="s">
        <v>174</v>
      </c>
      <c r="BH1" t="s">
        <v>175</v>
      </c>
      <c r="BI1" t="s">
        <v>176</v>
      </c>
      <c r="BJ1" t="s">
        <v>177</v>
      </c>
      <c r="BK1" t="s">
        <v>178</v>
      </c>
      <c r="BL1" t="s">
        <v>179</v>
      </c>
      <c r="BM1" t="s">
        <v>180</v>
      </c>
      <c r="BN1" t="s">
        <v>181</v>
      </c>
      <c r="BO1" t="s">
        <v>182</v>
      </c>
      <c r="BP1" t="s">
        <v>183</v>
      </c>
      <c r="BQ1" t="s">
        <v>184</v>
      </c>
      <c r="BR1" t="s">
        <v>161</v>
      </c>
      <c r="BS1" t="s">
        <v>162</v>
      </c>
      <c r="BT1" t="s">
        <v>185</v>
      </c>
      <c r="BU1" t="s">
        <v>186</v>
      </c>
    </row>
    <row r="2" spans="1:73" x14ac:dyDescent="0.25">
      <c r="A2">
        <v>1</v>
      </c>
      <c r="B2" t="s">
        <v>187</v>
      </c>
      <c r="C2" t="s">
        <v>188</v>
      </c>
      <c r="D2" t="s">
        <v>189</v>
      </c>
      <c r="E2" t="s">
        <v>190</v>
      </c>
      <c r="F2" t="s">
        <v>191</v>
      </c>
      <c r="G2" t="s">
        <v>192</v>
      </c>
      <c r="H2" t="s">
        <v>193</v>
      </c>
      <c r="I2">
        <v>1</v>
      </c>
      <c r="J2">
        <v>0</v>
      </c>
      <c r="K2" t="s">
        <v>194</v>
      </c>
      <c r="L2">
        <v>1</v>
      </c>
      <c r="M2" t="s">
        <v>195</v>
      </c>
      <c r="N2">
        <v>0</v>
      </c>
      <c r="O2" t="s">
        <v>196</v>
      </c>
      <c r="P2" t="s">
        <v>197</v>
      </c>
      <c r="Q2">
        <v>2</v>
      </c>
      <c r="R2" t="s">
        <v>198</v>
      </c>
      <c r="S2">
        <v>0</v>
      </c>
      <c r="T2">
        <v>0</v>
      </c>
      <c r="U2">
        <v>1</v>
      </c>
      <c r="V2">
        <v>1</v>
      </c>
      <c r="W2" t="s">
        <v>199</v>
      </c>
      <c r="X2" t="s">
        <v>200</v>
      </c>
      <c r="Y2">
        <v>20</v>
      </c>
      <c r="Z2">
        <v>0</v>
      </c>
      <c r="AA2">
        <v>0</v>
      </c>
      <c r="AB2">
        <v>2</v>
      </c>
      <c r="AC2">
        <v>1</v>
      </c>
      <c r="AD2" s="50">
        <v>45239.780191550926</v>
      </c>
      <c r="AE2">
        <v>0</v>
      </c>
      <c r="AF2">
        <v>1</v>
      </c>
      <c r="AG2">
        <v>0</v>
      </c>
      <c r="AH2">
        <v>0</v>
      </c>
      <c r="AI2">
        <v>1</v>
      </c>
      <c r="AJ2" s="50">
        <v>45240.583333333336</v>
      </c>
      <c r="AK2" t="s">
        <v>112</v>
      </c>
      <c r="AL2" t="s">
        <v>201</v>
      </c>
      <c r="AN2" t="s">
        <v>202</v>
      </c>
      <c r="AO2" t="s">
        <v>203</v>
      </c>
      <c r="AP2" t="s">
        <v>204</v>
      </c>
      <c r="AQ2">
        <v>0</v>
      </c>
      <c r="AR2">
        <v>27326</v>
      </c>
      <c r="AS2">
        <v>1</v>
      </c>
      <c r="AT2">
        <v>1</v>
      </c>
      <c r="AU2">
        <v>1</v>
      </c>
      <c r="AV2" t="s">
        <v>194</v>
      </c>
      <c r="AW2" t="s">
        <v>194</v>
      </c>
      <c r="AX2" t="s">
        <v>194</v>
      </c>
      <c r="AY2" t="s">
        <v>194</v>
      </c>
      <c r="AZ2" t="s">
        <v>205</v>
      </c>
      <c r="BA2" t="s">
        <v>206</v>
      </c>
      <c r="BB2">
        <v>1</v>
      </c>
      <c r="BC2" t="s">
        <v>207</v>
      </c>
      <c r="BD2">
        <v>0</v>
      </c>
      <c r="BE2">
        <v>0</v>
      </c>
      <c r="BF2" t="s">
        <v>208</v>
      </c>
      <c r="BG2">
        <v>0</v>
      </c>
      <c r="BH2" t="s">
        <v>194</v>
      </c>
      <c r="BI2">
        <v>1</v>
      </c>
      <c r="BJ2">
        <v>0</v>
      </c>
      <c r="BO2" s="50"/>
      <c r="BQ2">
        <v>0</v>
      </c>
      <c r="BR2">
        <v>1</v>
      </c>
      <c r="BS2">
        <v>1</v>
      </c>
      <c r="BT2">
        <v>0</v>
      </c>
      <c r="BU2">
        <v>1</v>
      </c>
    </row>
  </sheetData>
  <phoneticPr fontId="17"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37DBE-173F-4286-AE97-BC763995D570}">
  <sheetPr codeName="Sheet9">
    <pageSetUpPr fitToPage="1"/>
  </sheetPr>
  <dimension ref="A1:H33"/>
  <sheetViews>
    <sheetView showGridLines="0" view="pageBreakPreview" topLeftCell="A3" zoomScaleNormal="100" zoomScaleSheetLayoutView="100" workbookViewId="0">
      <selection activeCell="B3" sqref="B3:H3"/>
    </sheetView>
  </sheetViews>
  <sheetFormatPr baseColWidth="10" defaultColWidth="8.88671875" defaultRowHeight="13.2" customHeight="1" x14ac:dyDescent="0.25"/>
  <cols>
    <col min="1" max="1" width="2.6640625" style="3" customWidth="1"/>
    <col min="2" max="2" width="16.5546875" style="3" customWidth="1"/>
    <col min="3" max="3" width="17" style="3" customWidth="1"/>
    <col min="4" max="4" width="22.21875" style="8" customWidth="1"/>
    <col min="5" max="5" width="27.77734375" style="8" customWidth="1"/>
    <col min="6" max="6" width="11.44140625" style="3" customWidth="1"/>
    <col min="7" max="7" width="27.77734375" style="8" customWidth="1"/>
    <col min="8" max="8" width="11.44140625" style="3" hidden="1" customWidth="1"/>
    <col min="9" max="9" width="10.6640625" style="3" customWidth="1"/>
    <col min="10" max="16384" width="8.88671875" style="3"/>
  </cols>
  <sheetData>
    <row r="1" spans="1:8" ht="16.8" hidden="1" customHeight="1" x14ac:dyDescent="0.25">
      <c r="B1" s="3" t="s">
        <v>55</v>
      </c>
      <c r="C1" s="3" t="s">
        <v>112</v>
      </c>
      <c r="D1" s="4">
        <v>45240.583333333336</v>
      </c>
      <c r="E1" s="5">
        <v>20</v>
      </c>
      <c r="F1" s="6">
        <f>ROUNDUP(IssuedShareCapitalForQuorum/100 * RequiredQuorumPercentage,0)</f>
        <v>50481313</v>
      </c>
      <c r="G1" s="49">
        <v>0</v>
      </c>
      <c r="H1" s="48">
        <f>IF(RequiredQuorumInSharesForced&gt;0,RequiredQuorumInSharesForced,RequiredQuorumInSharesCalculated)</f>
        <v>50481313</v>
      </c>
    </row>
    <row r="2" spans="1:8" ht="19.2" hidden="1" customHeight="1" x14ac:dyDescent="0.25">
      <c r="B2" s="7" t="s">
        <v>55</v>
      </c>
      <c r="C2" s="7"/>
    </row>
    <row r="3" spans="1:8" ht="17.399999999999999" x14ac:dyDescent="0.25">
      <c r="B3" s="69" t="str">
        <f>CompanyName</f>
        <v>PERNOD RICARD</v>
      </c>
      <c r="C3" s="69"/>
      <c r="D3" s="69"/>
      <c r="E3" s="69"/>
      <c r="F3" s="69"/>
      <c r="G3" s="69"/>
      <c r="H3" s="69"/>
    </row>
    <row r="4" spans="1:8" ht="17.399999999999999" x14ac:dyDescent="0.25">
      <c r="B4" s="70" t="str">
        <f>"Assemblée Générale du " &amp; TEXT(DateOfMeeting, "jjjj j mmmm aaaa")</f>
        <v>Assemblée Générale du vendredi 10 novembre 2023</v>
      </c>
      <c r="C4" s="70"/>
      <c r="D4" s="70"/>
      <c r="E4" s="70"/>
      <c r="F4" s="70"/>
      <c r="G4" s="70"/>
      <c r="H4" s="70"/>
    </row>
    <row r="5" spans="1:8" ht="17.399999999999999" x14ac:dyDescent="0.25">
      <c r="B5" s="12"/>
      <c r="C5" s="12"/>
      <c r="D5" s="12"/>
      <c r="E5" s="12"/>
      <c r="F5" s="12"/>
      <c r="G5" s="12"/>
      <c r="H5" s="12"/>
    </row>
    <row r="6" spans="1:8" ht="27" customHeight="1" x14ac:dyDescent="0.25">
      <c r="A6" s="13"/>
      <c r="B6" s="71" t="str">
        <f>IF(QuorumTitle=MeetingSessionDescription,"Quorum pour les résolutions "&amp;VLOOKUP(MeetingSessionDescription,ResolutionDescription,2,0),"Quorum pour "&amp;IF(ISNUMBER(SEARCH(", ",QuorumTitle)),"les résolutions ",  "la résolution ") &amp;QuorumTitle&amp;" "&amp;VLOOKUP(MeetingSessionDescription,ResolutionDescription,3,0))</f>
        <v>Quorum pour les résolutions à caractère ordinaire avec droit de vote à l'usufruit</v>
      </c>
      <c r="C6" s="71"/>
      <c r="D6" s="71"/>
      <c r="E6" s="71"/>
      <c r="F6" s="71"/>
      <c r="G6" s="71"/>
      <c r="H6" s="71"/>
    </row>
    <row r="7" spans="1:8" ht="30" customHeight="1" x14ac:dyDescent="0.25">
      <c r="D7" s="3"/>
      <c r="E7" s="3"/>
      <c r="G7" s="3"/>
    </row>
    <row r="8" spans="1:8" ht="19.95" customHeight="1" x14ac:dyDescent="0.25">
      <c r="C8" s="14" t="s">
        <v>39</v>
      </c>
      <c r="D8" s="15"/>
      <c r="E8" s="15"/>
      <c r="F8" s="67">
        <v>255631733</v>
      </c>
      <c r="G8" s="68"/>
      <c r="H8" s="16"/>
    </row>
    <row r="9" spans="1:8" ht="19.95" customHeight="1" x14ac:dyDescent="0.25">
      <c r="C9" s="17" t="s">
        <v>41</v>
      </c>
      <c r="D9" s="3"/>
      <c r="E9" s="3"/>
      <c r="F9" s="65">
        <f>IssuedShareCapital-IssuedShareCapitalForQuorum</f>
        <v>3225168</v>
      </c>
      <c r="G9" s="66"/>
      <c r="H9" s="16"/>
    </row>
    <row r="10" spans="1:8" ht="19.95" customHeight="1" x14ac:dyDescent="0.25">
      <c r="B10" s="9"/>
      <c r="C10" s="18" t="s">
        <v>42</v>
      </c>
      <c r="D10" s="3"/>
      <c r="E10" s="3"/>
      <c r="F10" s="65">
        <v>252406565</v>
      </c>
      <c r="G10" s="66"/>
      <c r="H10" s="11"/>
    </row>
    <row r="11" spans="1:8" ht="19.95" hidden="1" customHeight="1" x14ac:dyDescent="0.25">
      <c r="B11" s="9"/>
      <c r="C11" s="18" t="s">
        <v>43</v>
      </c>
      <c r="D11" s="3"/>
      <c r="E11" s="3"/>
      <c r="F11" s="65">
        <v>302654520</v>
      </c>
      <c r="G11" s="66"/>
      <c r="H11" s="11"/>
    </row>
    <row r="12" spans="1:8" ht="19.95" hidden="1" customHeight="1" x14ac:dyDescent="0.25">
      <c r="B12" s="9"/>
      <c r="C12" s="28" t="str">
        <f>"NOMBRE D'ACTIONS VOTANTES"</f>
        <v>NOMBRE D'ACTIONS VOTANTES</v>
      </c>
      <c r="D12" s="15"/>
      <c r="E12" s="15"/>
      <c r="F12" s="67" t="s">
        <v>49</v>
      </c>
      <c r="G12" s="68"/>
      <c r="H12" s="11"/>
    </row>
    <row r="13" spans="1:8" ht="19.95" hidden="1" customHeight="1" x14ac:dyDescent="0.25">
      <c r="B13" s="9"/>
      <c r="C13" s="18" t="s">
        <v>43</v>
      </c>
      <c r="D13" s="3"/>
      <c r="E13" s="3"/>
      <c r="F13" s="65" t="s">
        <v>54</v>
      </c>
      <c r="G13" s="66"/>
      <c r="H13" s="11"/>
    </row>
    <row r="14" spans="1:8" ht="19.95" hidden="1" customHeight="1" x14ac:dyDescent="0.25">
      <c r="B14" s="9"/>
      <c r="C14" s="18" t="s">
        <v>48</v>
      </c>
      <c r="D14" s="3"/>
      <c r="E14" s="3"/>
      <c r="F14" s="65" t="e">
        <f>F12-IssuedShareCapitalForQuorum</f>
        <v>#VALUE!</v>
      </c>
      <c r="G14" s="66"/>
      <c r="H14" s="11"/>
    </row>
    <row r="15" spans="1:8" ht="19.95" hidden="1" customHeight="1" x14ac:dyDescent="0.25">
      <c r="B15" s="9"/>
      <c r="C15" s="18" t="s">
        <v>53</v>
      </c>
      <c r="D15" s="3"/>
      <c r="E15" s="3"/>
      <c r="F15" s="24"/>
      <c r="G15" s="25" t="e">
        <f>F13-IssuedShareCapitalVotesForQuorum</f>
        <v>#VALUE!</v>
      </c>
      <c r="H15" s="11"/>
    </row>
    <row r="16" spans="1:8" ht="19.95" hidden="1" customHeight="1" x14ac:dyDescent="0.25">
      <c r="B16" s="9"/>
      <c r="C16" s="18" t="str">
        <f>"NOMBRE D'ACTIONS VOTANTES POUR " &amp; IF(ISNUMBER(SEARCH(", ",QuorumTitle)),"CES RESOLUTIONS ",  "CETTE RESOLUTION")</f>
        <v>NOMBRE D'ACTIONS VOTANTES POUR CETTE RESOLUTION</v>
      </c>
      <c r="D16" s="3"/>
      <c r="E16" s="3"/>
      <c r="F16" s="65">
        <f>IssuedShareCapitalForQuorum</f>
        <v>252406565</v>
      </c>
      <c r="G16" s="66"/>
      <c r="H16" s="11"/>
    </row>
    <row r="17" spans="2:8" ht="19.95" hidden="1" customHeight="1" x14ac:dyDescent="0.25">
      <c r="B17" s="11"/>
      <c r="C17" s="18" t="str">
        <f>"NOMBRE DE VOIX POUR " &amp; IF(ISNUMBER(SEARCH(", ",QuorumTitle)),"CES RESOLUTIONS ",  "CETTE RESOLUTION")</f>
        <v>NOMBRE DE VOIX POUR CETTE RESOLUTION</v>
      </c>
      <c r="D17" s="3"/>
      <c r="E17" s="3"/>
      <c r="F17" s="65">
        <f>IssuedShareCapitalVotesForQuorum</f>
        <v>302654520</v>
      </c>
      <c r="G17" s="66"/>
      <c r="H17" s="11"/>
    </row>
    <row r="18" spans="2:8" ht="13.2" customHeight="1" x14ac:dyDescent="0.25">
      <c r="B18" s="11"/>
      <c r="C18" s="18"/>
      <c r="D18" s="3"/>
      <c r="E18" s="3"/>
      <c r="F18" s="24"/>
      <c r="G18" s="25"/>
      <c r="H18" s="11"/>
    </row>
    <row r="19" spans="2:8" ht="19.95" customHeight="1" x14ac:dyDescent="0.25">
      <c r="B19" s="11"/>
      <c r="C19" s="19" t="str">
        <f>"NOMBRE REQUIS : " &amp; IF(RequiredQuorumInSharesCalculated=RequiredQuorumInSharesToUse, IF(RequiredQuorumPercentage-TRUNC(RequiredQuorumPercentage)&gt;0,TEXT(RequiredQuorumPercentage, "# ##0,#######"),TEXT(RequiredQuorumPercentage, "### ### ### ##0")) &amp; "% DES ACTIONS VOTANTES", "")</f>
        <v>NOMBRE REQUIS : 20% DES ACTIONS VOTANTES</v>
      </c>
      <c r="D19" s="20"/>
      <c r="E19" s="21"/>
      <c r="F19" s="22"/>
      <c r="G19" s="23" t="str">
        <f>TEXT(RequiredQuorumInSharesToUse, "### ### ### ##0")</f>
        <v>50 481 313</v>
      </c>
      <c r="H19" s="11"/>
    </row>
    <row r="20" spans="2:8" s="27" customFormat="1" ht="25.2" customHeight="1" x14ac:dyDescent="0.25">
      <c r="B20" s="26"/>
      <c r="C20" s="58"/>
      <c r="D20" s="58"/>
      <c r="E20" s="58"/>
      <c r="F20" s="58"/>
      <c r="G20" s="58"/>
      <c r="H20" s="26"/>
    </row>
    <row r="21" spans="2:8" ht="25.8" customHeight="1" x14ac:dyDescent="0.25">
      <c r="B21" s="59" t="str">
        <f>"Le Quorum atteint est de " &amp; TEXT(F31,"0,00%")</f>
        <v>Le Quorum atteint est de 84,20%</v>
      </c>
      <c r="C21" s="60"/>
      <c r="D21" s="60"/>
      <c r="E21" s="60"/>
      <c r="F21" s="60"/>
      <c r="G21" s="60"/>
      <c r="H21" s="60"/>
    </row>
    <row r="22" spans="2:8" ht="32.4" customHeight="1" x14ac:dyDescent="0.25">
      <c r="B22" s="61" t="str">
        <f>"Il représente " &amp; TEXT(E31,"### ### ### ##0") &amp; " actions pour " &amp; D31 &amp; " actionnaires"</f>
        <v>Il représente 212 533 457 actions pour 9620 actionnaires</v>
      </c>
      <c r="C22" s="61"/>
      <c r="D22" s="61"/>
      <c r="E22" s="61"/>
      <c r="F22" s="61"/>
      <c r="G22" s="61"/>
      <c r="H22" s="61"/>
    </row>
    <row r="23" spans="2:8" ht="17.399999999999999" x14ac:dyDescent="0.25">
      <c r="B23" s="62" t="str">
        <f>"soit "&amp;TEXT(F31,"0,00%") &amp; " des " &amp; TEXT(IssuedShareCapitalForQuorum,"### ### ### ##0") &amp; " actions ayant le droit de participer au vote"</f>
        <v>soit 84,20% des 252 406 565 actions ayant le droit de participer au vote</v>
      </c>
      <c r="C23" s="62"/>
      <c r="D23" s="62"/>
      <c r="E23" s="62"/>
      <c r="F23" s="62"/>
      <c r="G23" s="62"/>
      <c r="H23" s="62"/>
    </row>
    <row r="24" spans="2:8" ht="17.399999999999999" hidden="1" x14ac:dyDescent="0.25">
      <c r="B24" s="62" t="str">
        <f>"soit " &amp; TEXT(H31,"0,00%") &amp; " des " &amp; TEXT(IssuedShareCapitalVotesForQuorum,"### ### ### ##0") &amp; " droits de votes existants"</f>
        <v>soit 86,42% des 302 654 520 droits de votes existants</v>
      </c>
      <c r="C24" s="62"/>
      <c r="D24" s="62"/>
      <c r="E24" s="62"/>
      <c r="F24" s="62"/>
      <c r="G24" s="62"/>
      <c r="H24" s="62"/>
    </row>
    <row r="25" spans="2:8" ht="32.4" customHeight="1" x14ac:dyDescent="0.25">
      <c r="B25" s="11"/>
      <c r="C25" s="11"/>
      <c r="D25" s="10"/>
      <c r="E25" s="10"/>
      <c r="F25" s="11"/>
      <c r="G25" s="10"/>
      <c r="H25" s="11"/>
    </row>
    <row r="26" spans="2:8" ht="23.4" customHeight="1" x14ac:dyDescent="0.25">
      <c r="B26" s="11"/>
      <c r="C26" s="11"/>
      <c r="D26" s="29" t="s">
        <v>44</v>
      </c>
      <c r="E26" s="30" t="s">
        <v>45</v>
      </c>
      <c r="F26" s="31" t="s">
        <v>23</v>
      </c>
      <c r="G26" s="32" t="s">
        <v>46</v>
      </c>
      <c r="H26" s="31" t="s">
        <v>23</v>
      </c>
    </row>
    <row r="27" spans="2:8" ht="22.65" customHeight="1" x14ac:dyDescent="0.25">
      <c r="B27" s="63" t="s">
        <v>0</v>
      </c>
      <c r="C27" s="64"/>
      <c r="D27" s="33">
        <v>633</v>
      </c>
      <c r="E27" s="34">
        <v>31340092</v>
      </c>
      <c r="F27" s="35">
        <f>SharesRepresentedInPerson/IssuedShareCapitalForQuorum</f>
        <v>0.12416512225028695</v>
      </c>
      <c r="G27" s="34">
        <v>56667376</v>
      </c>
      <c r="H27" s="35">
        <f>VotesRepresentedInPerson/IssuedShareCapitalVotesForQuorum</f>
        <v>0.1872345273416039</v>
      </c>
    </row>
    <row r="28" spans="2:8" ht="22.65" customHeight="1" x14ac:dyDescent="0.25">
      <c r="B28" s="51" t="s">
        <v>47</v>
      </c>
      <c r="C28" s="52"/>
      <c r="D28" s="36">
        <v>95</v>
      </c>
      <c r="E28" s="37">
        <v>541677</v>
      </c>
      <c r="F28" s="38">
        <f>SharesRepresentedBy3PP/IssuedShareCapitalForQuorum</f>
        <v>2.1460495688771009E-3</v>
      </c>
      <c r="G28" s="37">
        <v>739114</v>
      </c>
      <c r="H28" s="38">
        <f>VotesRepresentedBy3PP/IssuedShareCapitalVotesForQuorum</f>
        <v>2.4421046148592131E-3</v>
      </c>
    </row>
    <row r="29" spans="2:8" ht="22.65" customHeight="1" x14ac:dyDescent="0.25">
      <c r="B29" s="51" t="s">
        <v>21</v>
      </c>
      <c r="C29" s="52"/>
      <c r="D29" s="36">
        <v>1792</v>
      </c>
      <c r="E29" s="37">
        <v>6395050</v>
      </c>
      <c r="F29" s="38">
        <f>SharesByChmProxyVote/IssuedShareCapitalForQuorum</f>
        <v>2.5336306129755379E-2</v>
      </c>
      <c r="G29" s="39">
        <v>10851094</v>
      </c>
      <c r="H29" s="38">
        <f>VotesByChmProxyVote/IssuedShareCapitalVotesForQuorum</f>
        <v>3.5853071019722418E-2</v>
      </c>
    </row>
    <row r="30" spans="2:8" ht="22.65" customHeight="1" x14ac:dyDescent="0.25">
      <c r="B30" s="53" t="s">
        <v>22</v>
      </c>
      <c r="C30" s="54"/>
      <c r="D30" s="40">
        <v>7100</v>
      </c>
      <c r="E30" s="41">
        <v>174256638</v>
      </c>
      <c r="F30" s="42">
        <f>SharesByDirectVote/IssuedShareCapitalForQuorum</f>
        <v>0.69038076723559072</v>
      </c>
      <c r="G30" s="43">
        <v>193286886</v>
      </c>
      <c r="H30" s="42">
        <f>VotesByDirectVote/IssuedShareCapitalVotesForQuorum</f>
        <v>0.63863868942053137</v>
      </c>
    </row>
    <row r="31" spans="2:8" ht="33.6" customHeight="1" x14ac:dyDescent="0.25">
      <c r="B31" s="55" t="s">
        <v>17</v>
      </c>
      <c r="C31" s="56"/>
      <c r="D31" s="44">
        <f>SUM(D27:D30)</f>
        <v>9620</v>
      </c>
      <c r="E31" s="45">
        <f>SUM(E27:E30)</f>
        <v>212533457</v>
      </c>
      <c r="F31" s="46">
        <f>SUM(F27:F30)</f>
        <v>0.84202824518451014</v>
      </c>
      <c r="G31" s="47">
        <f>SUM(G27:G30)</f>
        <v>261544470</v>
      </c>
      <c r="H31" s="46">
        <f>SUM(H27:H30)</f>
        <v>0.86416839239671694</v>
      </c>
    </row>
    <row r="32" spans="2:8" ht="70.8" customHeight="1" x14ac:dyDescent="0.25"/>
    <row r="33" spans="2:8" ht="32.4" customHeight="1" x14ac:dyDescent="0.25">
      <c r="B33" s="57" t="str">
        <f>"L'ASSEMBLEE "&amp; IF(E31&gt;=RequiredQuorumInSharesToUse,"PEUT", "NE PEUT PAS") &amp; " VALABLEMENT DELIBERER"</f>
        <v>L'ASSEMBLEE PEUT VALABLEMENT DELIBERER</v>
      </c>
      <c r="C33" s="57"/>
      <c r="D33" s="57"/>
      <c r="E33" s="57"/>
      <c r="F33" s="57"/>
      <c r="G33" s="57"/>
      <c r="H33" s="57"/>
    </row>
  </sheetData>
  <mergeCells count="23">
    <mergeCell ref="F10:G10"/>
    <mergeCell ref="B3:H3"/>
    <mergeCell ref="B4:H4"/>
    <mergeCell ref="B6:H6"/>
    <mergeCell ref="F8:G8"/>
    <mergeCell ref="F9:G9"/>
    <mergeCell ref="B27:C27"/>
    <mergeCell ref="F11:G11"/>
    <mergeCell ref="F12:G12"/>
    <mergeCell ref="F13:G13"/>
    <mergeCell ref="F14:G14"/>
    <mergeCell ref="F16:G16"/>
    <mergeCell ref="F17:G17"/>
    <mergeCell ref="C20:G20"/>
    <mergeCell ref="B21:H21"/>
    <mergeCell ref="B22:H22"/>
    <mergeCell ref="B23:H23"/>
    <mergeCell ref="B24:H24"/>
    <mergeCell ref="B28:C28"/>
    <mergeCell ref="B29:C29"/>
    <mergeCell ref="B30:C30"/>
    <mergeCell ref="B31:C31"/>
    <mergeCell ref="B33:H33"/>
  </mergeCells>
  <printOptions horizontalCentered="1"/>
  <pageMargins left="0.70866141732283472" right="0.70866141732283472" top="0.74803149606299213" bottom="0.74803149606299213" header="0.31496062992125984" footer="0.31496062992125984"/>
  <pageSetup paperSize="9" scale="89" orientation="landscape" r:id="rId1"/>
  <headerFooter>
    <oddFooter>&amp;CDonnées actualisées le vendredi 10 novembre 2023 à 16:13:37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98BB-D868-4BC5-B9AA-1B6698A09D41}">
  <sheetPr codeName="Sheet10">
    <pageSetUpPr fitToPage="1"/>
  </sheetPr>
  <dimension ref="A1:H33"/>
  <sheetViews>
    <sheetView showGridLines="0" view="pageBreakPreview" topLeftCell="A3" zoomScaleNormal="100" zoomScaleSheetLayoutView="100" workbookViewId="0">
      <selection activeCell="B3" sqref="B3:H3"/>
    </sheetView>
  </sheetViews>
  <sheetFormatPr baseColWidth="10" defaultColWidth="8.88671875" defaultRowHeight="13.2" customHeight="1" x14ac:dyDescent="0.25"/>
  <cols>
    <col min="1" max="1" width="2.6640625" style="3" customWidth="1"/>
    <col min="2" max="2" width="16.5546875" style="3" customWidth="1"/>
    <col min="3" max="3" width="17" style="3" customWidth="1"/>
    <col min="4" max="4" width="22.21875" style="8" customWidth="1"/>
    <col min="5" max="5" width="27.77734375" style="8" customWidth="1"/>
    <col min="6" max="6" width="11.44140625" style="3" customWidth="1"/>
    <col min="7" max="7" width="27.77734375" style="8" customWidth="1"/>
    <col min="8" max="8" width="11.44140625" style="3" hidden="1" customWidth="1"/>
    <col min="9" max="9" width="10.6640625" style="3" customWidth="1"/>
    <col min="10" max="16384" width="8.88671875" style="3"/>
  </cols>
  <sheetData>
    <row r="1" spans="1:8" ht="16.8" hidden="1" customHeight="1" x14ac:dyDescent="0.25">
      <c r="B1" s="3" t="s">
        <v>57</v>
      </c>
      <c r="C1" s="3" t="s">
        <v>112</v>
      </c>
      <c r="D1" s="4">
        <v>45240.583333333336</v>
      </c>
      <c r="E1" s="5">
        <v>25</v>
      </c>
      <c r="F1" s="6">
        <f>ROUNDUP(IssuedShareCapitalForQuorum/100 * RequiredQuorumPercentage,0)</f>
        <v>63101642</v>
      </c>
      <c r="G1" s="49">
        <v>0</v>
      </c>
      <c r="H1" s="48">
        <f>IF(RequiredQuorumInSharesForced&gt;0,RequiredQuorumInSharesForced,RequiredQuorumInSharesCalculated)</f>
        <v>63101642</v>
      </c>
    </row>
    <row r="2" spans="1:8" ht="19.2" hidden="1" customHeight="1" x14ac:dyDescent="0.25">
      <c r="B2" s="7" t="s">
        <v>57</v>
      </c>
      <c r="C2" s="7"/>
    </row>
    <row r="3" spans="1:8" ht="17.399999999999999" x14ac:dyDescent="0.25">
      <c r="B3" s="69" t="str">
        <f>CompanyName</f>
        <v>PERNOD RICARD</v>
      </c>
      <c r="C3" s="69"/>
      <c r="D3" s="69"/>
      <c r="E3" s="69"/>
      <c r="F3" s="69"/>
      <c r="G3" s="69"/>
      <c r="H3" s="69"/>
    </row>
    <row r="4" spans="1:8" ht="17.399999999999999" x14ac:dyDescent="0.25">
      <c r="B4" s="70" t="str">
        <f>"Assemblée Générale du " &amp; TEXT(DateOfMeeting, "jjjj j mmmm aaaa")</f>
        <v>Assemblée Générale du vendredi 10 novembre 2023</v>
      </c>
      <c r="C4" s="70"/>
      <c r="D4" s="70"/>
      <c r="E4" s="70"/>
      <c r="F4" s="70"/>
      <c r="G4" s="70"/>
      <c r="H4" s="70"/>
    </row>
    <row r="5" spans="1:8" ht="17.399999999999999" x14ac:dyDescent="0.25">
      <c r="B5" s="12"/>
      <c r="C5" s="12"/>
      <c r="D5" s="12"/>
      <c r="E5" s="12"/>
      <c r="F5" s="12"/>
      <c r="G5" s="12"/>
      <c r="H5" s="12"/>
    </row>
    <row r="6" spans="1:8" ht="27" customHeight="1" x14ac:dyDescent="0.25">
      <c r="A6" s="13"/>
      <c r="B6" s="71" t="str">
        <f>IF(QuorumTitle=MeetingSessionDescription,"Quorum pour les résolutions "&amp;VLOOKUP(MeetingSessionDescription,ResolutionDescription,2,0),"Quorum pour "&amp;IF(ISNUMBER(SEARCH(", ",QuorumTitle)),"les résolutions ",  "la résolution ") &amp;QuorumTitle&amp;" "&amp;VLOOKUP(MeetingSessionDescription,ResolutionDescription,3,0))</f>
        <v>Quorum pour les résolutions à caractère extraordinaire avec droit de vote au nu-propriétaire</v>
      </c>
      <c r="C6" s="71"/>
      <c r="D6" s="71"/>
      <c r="E6" s="71"/>
      <c r="F6" s="71"/>
      <c r="G6" s="71"/>
      <c r="H6" s="71"/>
    </row>
    <row r="7" spans="1:8" ht="30" customHeight="1" x14ac:dyDescent="0.25">
      <c r="D7" s="3"/>
      <c r="E7" s="3"/>
      <c r="G7" s="3"/>
    </row>
    <row r="8" spans="1:8" ht="19.95" customHeight="1" x14ac:dyDescent="0.25">
      <c r="C8" s="14" t="s">
        <v>39</v>
      </c>
      <c r="D8" s="15"/>
      <c r="E8" s="15"/>
      <c r="F8" s="67">
        <v>255631733</v>
      </c>
      <c r="G8" s="68"/>
      <c r="H8" s="16"/>
    </row>
    <row r="9" spans="1:8" ht="19.95" customHeight="1" x14ac:dyDescent="0.25">
      <c r="C9" s="17" t="s">
        <v>41</v>
      </c>
      <c r="D9" s="3"/>
      <c r="E9" s="3"/>
      <c r="F9" s="65">
        <f>IssuedShareCapital-IssuedShareCapitalForQuorum</f>
        <v>3225168</v>
      </c>
      <c r="G9" s="66"/>
      <c r="H9" s="16"/>
    </row>
    <row r="10" spans="1:8" ht="19.95" customHeight="1" x14ac:dyDescent="0.25">
      <c r="B10" s="9"/>
      <c r="C10" s="18" t="s">
        <v>42</v>
      </c>
      <c r="D10" s="3"/>
      <c r="E10" s="3"/>
      <c r="F10" s="65">
        <v>252406565</v>
      </c>
      <c r="G10" s="66"/>
      <c r="H10" s="11"/>
    </row>
    <row r="11" spans="1:8" ht="19.95" hidden="1" customHeight="1" x14ac:dyDescent="0.25">
      <c r="B11" s="9"/>
      <c r="C11" s="18" t="s">
        <v>43</v>
      </c>
      <c r="D11" s="3"/>
      <c r="E11" s="3"/>
      <c r="F11" s="65">
        <v>302654520</v>
      </c>
      <c r="G11" s="66"/>
      <c r="H11" s="11"/>
    </row>
    <row r="12" spans="1:8" ht="19.95" hidden="1" customHeight="1" x14ac:dyDescent="0.25">
      <c r="B12" s="9"/>
      <c r="C12" s="28" t="str">
        <f>"NOMBRE D'ACTIONS VOTANTES"</f>
        <v>NOMBRE D'ACTIONS VOTANTES</v>
      </c>
      <c r="D12" s="15"/>
      <c r="E12" s="15"/>
      <c r="F12" s="67" t="s">
        <v>49</v>
      </c>
      <c r="G12" s="68"/>
      <c r="H12" s="11"/>
    </row>
    <row r="13" spans="1:8" ht="19.95" hidden="1" customHeight="1" x14ac:dyDescent="0.25">
      <c r="B13" s="9"/>
      <c r="C13" s="18" t="s">
        <v>43</v>
      </c>
      <c r="D13" s="3"/>
      <c r="E13" s="3"/>
      <c r="F13" s="65" t="s">
        <v>54</v>
      </c>
      <c r="G13" s="66"/>
      <c r="H13" s="11"/>
    </row>
    <row r="14" spans="1:8" ht="19.95" hidden="1" customHeight="1" x14ac:dyDescent="0.25">
      <c r="B14" s="9"/>
      <c r="C14" s="18" t="s">
        <v>48</v>
      </c>
      <c r="D14" s="3"/>
      <c r="E14" s="3"/>
      <c r="F14" s="65" t="e">
        <f>F12-IssuedShareCapitalForQuorum</f>
        <v>#VALUE!</v>
      </c>
      <c r="G14" s="66"/>
      <c r="H14" s="11"/>
    </row>
    <row r="15" spans="1:8" ht="19.95" hidden="1" customHeight="1" x14ac:dyDescent="0.25">
      <c r="B15" s="9"/>
      <c r="C15" s="18" t="s">
        <v>53</v>
      </c>
      <c r="D15" s="3"/>
      <c r="E15" s="3"/>
      <c r="F15" s="24"/>
      <c r="G15" s="25" t="e">
        <f>F13-IssuedShareCapitalVotesForQuorum</f>
        <v>#VALUE!</v>
      </c>
      <c r="H15" s="11"/>
    </row>
    <row r="16" spans="1:8" ht="19.95" hidden="1" customHeight="1" x14ac:dyDescent="0.25">
      <c r="B16" s="9"/>
      <c r="C16" s="18" t="str">
        <f>"NOMBRE D'ACTIONS VOTANTES POUR " &amp; IF(ISNUMBER(SEARCH(", ",QuorumTitle)),"CES RESOLUTIONS ",  "CETTE RESOLUTION")</f>
        <v>NOMBRE D'ACTIONS VOTANTES POUR CETTE RESOLUTION</v>
      </c>
      <c r="D16" s="3"/>
      <c r="E16" s="3"/>
      <c r="F16" s="65">
        <f>IssuedShareCapitalForQuorum</f>
        <v>252406565</v>
      </c>
      <c r="G16" s="66"/>
      <c r="H16" s="11"/>
    </row>
    <row r="17" spans="2:8" ht="19.95" hidden="1" customHeight="1" x14ac:dyDescent="0.25">
      <c r="B17" s="11"/>
      <c r="C17" s="18" t="str">
        <f>"NOMBRE DE VOIX POUR " &amp; IF(ISNUMBER(SEARCH(", ",QuorumTitle)),"CES RESOLUTIONS ",  "CETTE RESOLUTION")</f>
        <v>NOMBRE DE VOIX POUR CETTE RESOLUTION</v>
      </c>
      <c r="D17" s="3"/>
      <c r="E17" s="3"/>
      <c r="F17" s="65">
        <f>IssuedShareCapitalVotesForQuorum</f>
        <v>302654520</v>
      </c>
      <c r="G17" s="66"/>
      <c r="H17" s="11"/>
    </row>
    <row r="18" spans="2:8" ht="13.2" customHeight="1" x14ac:dyDescent="0.25">
      <c r="B18" s="11"/>
      <c r="C18" s="18"/>
      <c r="D18" s="3"/>
      <c r="E18" s="3"/>
      <c r="F18" s="24"/>
      <c r="G18" s="25"/>
      <c r="H18" s="11"/>
    </row>
    <row r="19" spans="2:8" ht="19.95" customHeight="1" x14ac:dyDescent="0.25">
      <c r="B19" s="11"/>
      <c r="C19" s="19" t="str">
        <f>"NOMBRE REQUIS : " &amp; IF(RequiredQuorumInSharesCalculated=RequiredQuorumInSharesToUse, IF(RequiredQuorumPercentage-TRUNC(RequiredQuorumPercentage)&gt;0,TEXT(RequiredQuorumPercentage, "# ##0,#######"),TEXT(RequiredQuorumPercentage, "### ### ### ##0")) &amp; "% DES ACTIONS VOTANTES", "")</f>
        <v>NOMBRE REQUIS : 25% DES ACTIONS VOTANTES</v>
      </c>
      <c r="D19" s="20"/>
      <c r="E19" s="21"/>
      <c r="F19" s="22"/>
      <c r="G19" s="23" t="str">
        <f>TEXT(RequiredQuorumInSharesToUse, "### ### ### ##0")</f>
        <v>63 101 642</v>
      </c>
      <c r="H19" s="11"/>
    </row>
    <row r="20" spans="2:8" s="27" customFormat="1" ht="25.2" customHeight="1" x14ac:dyDescent="0.25">
      <c r="B20" s="26"/>
      <c r="C20" s="58"/>
      <c r="D20" s="58"/>
      <c r="E20" s="58"/>
      <c r="F20" s="58"/>
      <c r="G20" s="58"/>
      <c r="H20" s="26"/>
    </row>
    <row r="21" spans="2:8" ht="25.8" customHeight="1" x14ac:dyDescent="0.25">
      <c r="B21" s="59" t="str">
        <f>"Le Quorum atteint est de " &amp; TEXT(F31,"0,00%")</f>
        <v>Le Quorum atteint est de 84,19%</v>
      </c>
      <c r="C21" s="60"/>
      <c r="D21" s="60"/>
      <c r="E21" s="60"/>
      <c r="F21" s="60"/>
      <c r="G21" s="60"/>
      <c r="H21" s="60"/>
    </row>
    <row r="22" spans="2:8" ht="32.4" customHeight="1" x14ac:dyDescent="0.25">
      <c r="B22" s="61" t="str">
        <f>"Il représente " &amp; TEXT(E31,"### ### ### ##0") &amp; " actions pour " &amp; D31 &amp; " actionnaires"</f>
        <v>Il représente 212 509 812 actions pour 9600 actionnaires</v>
      </c>
      <c r="C22" s="61"/>
      <c r="D22" s="61"/>
      <c r="E22" s="61"/>
      <c r="F22" s="61"/>
      <c r="G22" s="61"/>
      <c r="H22" s="61"/>
    </row>
    <row r="23" spans="2:8" ht="17.399999999999999" x14ac:dyDescent="0.25">
      <c r="B23" s="62" t="str">
        <f>"soit "&amp;TEXT(F31,"0,00%") &amp; " des " &amp; TEXT(IssuedShareCapitalForQuorum,"### ### ### ##0") &amp; " actions ayant le droit de participer au vote"</f>
        <v>soit 84,19% des 252 406 565 actions ayant le droit de participer au vote</v>
      </c>
      <c r="C23" s="62"/>
      <c r="D23" s="62"/>
      <c r="E23" s="62"/>
      <c r="F23" s="62"/>
      <c r="G23" s="62"/>
      <c r="H23" s="62"/>
    </row>
    <row r="24" spans="2:8" ht="17.399999999999999" hidden="1" x14ac:dyDescent="0.25">
      <c r="B24" s="62" t="str">
        <f>"soit " &amp; TEXT(H31,"0,00%") &amp; " des " &amp; TEXT(IssuedShareCapitalVotesForQuorum,"### ### ### ##0") &amp; " droits de votes existants"</f>
        <v>soit 86,40% des 302 654 520 droits de votes existants</v>
      </c>
      <c r="C24" s="62"/>
      <c r="D24" s="62"/>
      <c r="E24" s="62"/>
      <c r="F24" s="62"/>
      <c r="G24" s="62"/>
      <c r="H24" s="62"/>
    </row>
    <row r="25" spans="2:8" ht="32.4" customHeight="1" x14ac:dyDescent="0.25">
      <c r="B25" s="11"/>
      <c r="C25" s="11"/>
      <c r="D25" s="10"/>
      <c r="E25" s="10"/>
      <c r="F25" s="11"/>
      <c r="G25" s="10"/>
      <c r="H25" s="11"/>
    </row>
    <row r="26" spans="2:8" ht="23.4" customHeight="1" x14ac:dyDescent="0.25">
      <c r="B26" s="11"/>
      <c r="C26" s="11"/>
      <c r="D26" s="29" t="s">
        <v>44</v>
      </c>
      <c r="E26" s="30" t="s">
        <v>45</v>
      </c>
      <c r="F26" s="31" t="s">
        <v>23</v>
      </c>
      <c r="G26" s="32" t="s">
        <v>46</v>
      </c>
      <c r="H26" s="31" t="s">
        <v>23</v>
      </c>
    </row>
    <row r="27" spans="2:8" ht="22.65" customHeight="1" x14ac:dyDescent="0.25">
      <c r="B27" s="63" t="s">
        <v>0</v>
      </c>
      <c r="C27" s="64"/>
      <c r="D27" s="33">
        <v>624</v>
      </c>
      <c r="E27" s="34">
        <v>31329003</v>
      </c>
      <c r="F27" s="35">
        <f>SharesRepresentedInPerson/IssuedShareCapitalForQuorum</f>
        <v>0.12412118916162106</v>
      </c>
      <c r="G27" s="34">
        <v>56652959</v>
      </c>
      <c r="H27" s="35">
        <f>VotesRepresentedInPerson/IssuedShareCapitalVotesForQuorum</f>
        <v>0.18718689216998974</v>
      </c>
    </row>
    <row r="28" spans="2:8" ht="22.65" customHeight="1" x14ac:dyDescent="0.25">
      <c r="B28" s="51" t="s">
        <v>47</v>
      </c>
      <c r="C28" s="52"/>
      <c r="D28" s="36">
        <v>95</v>
      </c>
      <c r="E28" s="37">
        <v>541677</v>
      </c>
      <c r="F28" s="38">
        <f>SharesRepresentedBy3PP/IssuedShareCapitalForQuorum</f>
        <v>2.1460495688771009E-3</v>
      </c>
      <c r="G28" s="37">
        <v>739114</v>
      </c>
      <c r="H28" s="38">
        <f>VotesRepresentedBy3PP/IssuedShareCapitalVotesForQuorum</f>
        <v>2.4421046148592131E-3</v>
      </c>
    </row>
    <row r="29" spans="2:8" ht="22.65" customHeight="1" x14ac:dyDescent="0.25">
      <c r="B29" s="51" t="s">
        <v>21</v>
      </c>
      <c r="C29" s="52"/>
      <c r="D29" s="36">
        <v>1789</v>
      </c>
      <c r="E29" s="37">
        <v>6396278</v>
      </c>
      <c r="F29" s="38">
        <f>SharesByChmProxyVote/IssuedShareCapitalForQuorum</f>
        <v>2.5341171296396351E-2</v>
      </c>
      <c r="G29" s="39">
        <v>10851547</v>
      </c>
      <c r="H29" s="38">
        <f>VotesByChmProxyVote/IssuedShareCapitalVotesForQuorum</f>
        <v>3.585456777582572E-2</v>
      </c>
    </row>
    <row r="30" spans="2:8" ht="22.65" customHeight="1" x14ac:dyDescent="0.25">
      <c r="B30" s="53" t="s">
        <v>22</v>
      </c>
      <c r="C30" s="54"/>
      <c r="D30" s="40">
        <v>7092</v>
      </c>
      <c r="E30" s="41">
        <v>174242854</v>
      </c>
      <c r="F30" s="42">
        <f>SharesByDirectVote/IssuedShareCapitalForQuorum</f>
        <v>0.69032615692860444</v>
      </c>
      <c r="G30" s="43">
        <v>193259562</v>
      </c>
      <c r="H30" s="42">
        <f>VotesByDirectVote/IssuedShareCapitalVotesForQuorum</f>
        <v>0.63854840826431403</v>
      </c>
    </row>
    <row r="31" spans="2:8" ht="33.6" customHeight="1" x14ac:dyDescent="0.25">
      <c r="B31" s="55" t="s">
        <v>17</v>
      </c>
      <c r="C31" s="56"/>
      <c r="D31" s="44">
        <f>SUM(D27:D30)</f>
        <v>9600</v>
      </c>
      <c r="E31" s="45">
        <f>SUM(E27:E30)</f>
        <v>212509812</v>
      </c>
      <c r="F31" s="46">
        <f>SUM(F27:F30)</f>
        <v>0.84193456695549895</v>
      </c>
      <c r="G31" s="47">
        <f>SUM(G27:G30)</f>
        <v>261503182</v>
      </c>
      <c r="H31" s="46">
        <f>SUM(H27:H30)</f>
        <v>0.86403197282498867</v>
      </c>
    </row>
    <row r="32" spans="2:8" ht="70.8" customHeight="1" x14ac:dyDescent="0.25"/>
    <row r="33" spans="2:8" ht="32.4" customHeight="1" x14ac:dyDescent="0.25">
      <c r="B33" s="57" t="str">
        <f>"L'ASSEMBLEE "&amp; IF(E31&gt;=RequiredQuorumInSharesToUse,"PEUT", "NE PEUT PAS") &amp; " VALABLEMENT DELIBERER"</f>
        <v>L'ASSEMBLEE PEUT VALABLEMENT DELIBERER</v>
      </c>
      <c r="C33" s="57"/>
      <c r="D33" s="57"/>
      <c r="E33" s="57"/>
      <c r="F33" s="57"/>
      <c r="G33" s="57"/>
      <c r="H33" s="57"/>
    </row>
  </sheetData>
  <mergeCells count="23">
    <mergeCell ref="F10:G10"/>
    <mergeCell ref="B3:H3"/>
    <mergeCell ref="B4:H4"/>
    <mergeCell ref="B6:H6"/>
    <mergeCell ref="F8:G8"/>
    <mergeCell ref="F9:G9"/>
    <mergeCell ref="B27:C27"/>
    <mergeCell ref="F11:G11"/>
    <mergeCell ref="F12:G12"/>
    <mergeCell ref="F13:G13"/>
    <mergeCell ref="F14:G14"/>
    <mergeCell ref="F16:G16"/>
    <mergeCell ref="F17:G17"/>
    <mergeCell ref="C20:G20"/>
    <mergeCell ref="B21:H21"/>
    <mergeCell ref="B22:H22"/>
    <mergeCell ref="B23:H23"/>
    <mergeCell ref="B24:H24"/>
    <mergeCell ref="B28:C28"/>
    <mergeCell ref="B29:C29"/>
    <mergeCell ref="B30:C30"/>
    <mergeCell ref="B31:C31"/>
    <mergeCell ref="B33:H33"/>
  </mergeCells>
  <printOptions horizontalCentered="1"/>
  <pageMargins left="0.70866141732283472" right="0.70866141732283472" top="0.74803149606299213" bottom="0.74803149606299213" header="0.31496062992125984" footer="0.31496062992125984"/>
  <pageSetup paperSize="9" scale="89" orientation="landscape" r:id="rId1"/>
  <headerFooter>
    <oddFooter>&amp;CDonnées actualisées le vendredi 10 novembre 2023 à 16:13:38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75C31-2B3D-4339-9839-2633EE3F8B4A}">
  <sheetPr codeName="Sheet11">
    <pageSetUpPr fitToPage="1"/>
  </sheetPr>
  <dimension ref="A1:H33"/>
  <sheetViews>
    <sheetView showGridLines="0" view="pageBreakPreview" topLeftCell="A3" zoomScaleNormal="100" zoomScaleSheetLayoutView="100" workbookViewId="0">
      <selection activeCell="B3" sqref="B3:H3"/>
    </sheetView>
  </sheetViews>
  <sheetFormatPr baseColWidth="10" defaultColWidth="8.88671875" defaultRowHeight="13.2" customHeight="1" x14ac:dyDescent="0.25"/>
  <cols>
    <col min="1" max="1" width="2.6640625" style="3" customWidth="1"/>
    <col min="2" max="2" width="16.5546875" style="3" customWidth="1"/>
    <col min="3" max="3" width="17" style="3" customWidth="1"/>
    <col min="4" max="4" width="22.21875" style="8" customWidth="1"/>
    <col min="5" max="5" width="27.77734375" style="8" customWidth="1"/>
    <col min="6" max="6" width="11.44140625" style="3" customWidth="1"/>
    <col min="7" max="7" width="27.77734375" style="8" customWidth="1"/>
    <col min="8" max="8" width="11.44140625" style="3" hidden="1" customWidth="1"/>
    <col min="9" max="9" width="10.6640625" style="3" customWidth="1"/>
    <col min="10" max="16384" width="8.88671875" style="3"/>
  </cols>
  <sheetData>
    <row r="1" spans="1:8" ht="16.8" hidden="1" customHeight="1" x14ac:dyDescent="0.25">
      <c r="B1" s="3" t="s">
        <v>59</v>
      </c>
      <c r="C1" s="3" t="s">
        <v>112</v>
      </c>
      <c r="D1" s="4">
        <v>45240.583333333336</v>
      </c>
      <c r="E1" s="5">
        <v>20</v>
      </c>
      <c r="F1" s="6">
        <f>ROUNDUP(IssuedShareCapitalForQuorum/100 * RequiredQuorumPercentage,0)</f>
        <v>50481313</v>
      </c>
      <c r="G1" s="49">
        <v>0</v>
      </c>
      <c r="H1" s="48">
        <f>IF(RequiredQuorumInSharesForced&gt;0,RequiredQuorumInSharesForced,RequiredQuorumInSharesCalculated)</f>
        <v>50481313</v>
      </c>
    </row>
    <row r="2" spans="1:8" ht="19.2" hidden="1" customHeight="1" x14ac:dyDescent="0.25">
      <c r="B2" s="7" t="s">
        <v>59</v>
      </c>
      <c r="C2" s="7"/>
    </row>
    <row r="3" spans="1:8" ht="17.399999999999999" x14ac:dyDescent="0.25">
      <c r="B3" s="69" t="str">
        <f>CompanyName</f>
        <v>PERNOD RICARD</v>
      </c>
      <c r="C3" s="69"/>
      <c r="D3" s="69"/>
      <c r="E3" s="69"/>
      <c r="F3" s="69"/>
      <c r="G3" s="69"/>
      <c r="H3" s="69"/>
    </row>
    <row r="4" spans="1:8" ht="17.399999999999999" x14ac:dyDescent="0.25">
      <c r="B4" s="70" t="str">
        <f>"Assemblée Générale du " &amp; TEXT(DateOfMeeting, "jjjj j mmmm aaaa")</f>
        <v>Assemblée Générale du vendredi 10 novembre 2023</v>
      </c>
      <c r="C4" s="70"/>
      <c r="D4" s="70"/>
      <c r="E4" s="70"/>
      <c r="F4" s="70"/>
      <c r="G4" s="70"/>
      <c r="H4" s="70"/>
    </row>
    <row r="5" spans="1:8" ht="17.399999999999999" x14ac:dyDescent="0.25">
      <c r="B5" s="12"/>
      <c r="C5" s="12"/>
      <c r="D5" s="12"/>
      <c r="E5" s="12"/>
      <c r="F5" s="12"/>
      <c r="G5" s="12"/>
      <c r="H5" s="12"/>
    </row>
    <row r="6" spans="1:8" ht="27" customHeight="1" x14ac:dyDescent="0.25">
      <c r="A6" s="13"/>
      <c r="B6" s="71" t="str">
        <f>IF(QuorumTitle=MeetingSessionDescription,"Quorum pour les résolutions "&amp;VLOOKUP(MeetingSessionDescription,ResolutionDescription,2,0),"Quorum pour "&amp;IF(ISNUMBER(SEARCH(", ",QuorumTitle)),"les résolutions ",  "la résolution ") &amp;QuorumTitle&amp;" "&amp;VLOOKUP(MeetingSessionDescription,ResolutionDescription,3,0))</f>
        <v>Quorum pour les résolutions nouvelles à caractère ordinaire  avec droit de vote à l'usufruit</v>
      </c>
      <c r="C6" s="71"/>
      <c r="D6" s="71"/>
      <c r="E6" s="71"/>
      <c r="F6" s="71"/>
      <c r="G6" s="71"/>
      <c r="H6" s="71"/>
    </row>
    <row r="7" spans="1:8" ht="30" customHeight="1" x14ac:dyDescent="0.25">
      <c r="D7" s="3"/>
      <c r="E7" s="3"/>
      <c r="G7" s="3"/>
    </row>
    <row r="8" spans="1:8" ht="19.95" customHeight="1" x14ac:dyDescent="0.25">
      <c r="C8" s="14" t="s">
        <v>39</v>
      </c>
      <c r="D8" s="15"/>
      <c r="E8" s="15"/>
      <c r="F8" s="67">
        <v>255631733</v>
      </c>
      <c r="G8" s="68"/>
      <c r="H8" s="16"/>
    </row>
    <row r="9" spans="1:8" ht="19.95" customHeight="1" x14ac:dyDescent="0.25">
      <c r="C9" s="17" t="s">
        <v>41</v>
      </c>
      <c r="D9" s="3"/>
      <c r="E9" s="3"/>
      <c r="F9" s="65">
        <f>IssuedShareCapital-IssuedShareCapitalForQuorum</f>
        <v>3225168</v>
      </c>
      <c r="G9" s="66"/>
      <c r="H9" s="16"/>
    </row>
    <row r="10" spans="1:8" ht="19.95" customHeight="1" x14ac:dyDescent="0.25">
      <c r="B10" s="9"/>
      <c r="C10" s="18" t="s">
        <v>42</v>
      </c>
      <c r="D10" s="3"/>
      <c r="E10" s="3"/>
      <c r="F10" s="65">
        <v>252406565</v>
      </c>
      <c r="G10" s="66"/>
      <c r="H10" s="11"/>
    </row>
    <row r="11" spans="1:8" ht="19.95" hidden="1" customHeight="1" x14ac:dyDescent="0.25">
      <c r="B11" s="9"/>
      <c r="C11" s="18" t="s">
        <v>43</v>
      </c>
      <c r="D11" s="3"/>
      <c r="E11" s="3"/>
      <c r="F11" s="65">
        <v>302654520</v>
      </c>
      <c r="G11" s="66"/>
      <c r="H11" s="11"/>
    </row>
    <row r="12" spans="1:8" ht="19.95" hidden="1" customHeight="1" x14ac:dyDescent="0.25">
      <c r="B12" s="9"/>
      <c r="C12" s="28" t="str">
        <f>"NOMBRE D'ACTIONS VOTANTES"</f>
        <v>NOMBRE D'ACTIONS VOTANTES</v>
      </c>
      <c r="D12" s="15"/>
      <c r="E12" s="15"/>
      <c r="F12" s="67" t="s">
        <v>49</v>
      </c>
      <c r="G12" s="68"/>
      <c r="H12" s="11"/>
    </row>
    <row r="13" spans="1:8" ht="19.95" hidden="1" customHeight="1" x14ac:dyDescent="0.25">
      <c r="B13" s="9"/>
      <c r="C13" s="18" t="s">
        <v>43</v>
      </c>
      <c r="D13" s="3"/>
      <c r="E13" s="3"/>
      <c r="F13" s="65" t="s">
        <v>54</v>
      </c>
      <c r="G13" s="66"/>
      <c r="H13" s="11"/>
    </row>
    <row r="14" spans="1:8" ht="19.95" hidden="1" customHeight="1" x14ac:dyDescent="0.25">
      <c r="B14" s="9"/>
      <c r="C14" s="18" t="s">
        <v>48</v>
      </c>
      <c r="D14" s="3"/>
      <c r="E14" s="3"/>
      <c r="F14" s="65" t="e">
        <f>F12-IssuedShareCapitalForQuorum</f>
        <v>#VALUE!</v>
      </c>
      <c r="G14" s="66"/>
      <c r="H14" s="11"/>
    </row>
    <row r="15" spans="1:8" ht="19.95" hidden="1" customHeight="1" x14ac:dyDescent="0.25">
      <c r="B15" s="9"/>
      <c r="C15" s="18" t="s">
        <v>53</v>
      </c>
      <c r="D15" s="3"/>
      <c r="E15" s="3"/>
      <c r="F15" s="24"/>
      <c r="G15" s="25" t="e">
        <f>F13-IssuedShareCapitalVotesForQuorum</f>
        <v>#VALUE!</v>
      </c>
      <c r="H15" s="11"/>
    </row>
    <row r="16" spans="1:8" ht="19.95" hidden="1" customHeight="1" x14ac:dyDescent="0.25">
      <c r="B16" s="9"/>
      <c r="C16" s="18" t="str">
        <f>"NOMBRE D'ACTIONS VOTANTES POUR " &amp; IF(ISNUMBER(SEARCH(", ",QuorumTitle)),"CES RESOLUTIONS ",  "CETTE RESOLUTION")</f>
        <v>NOMBRE D'ACTIONS VOTANTES POUR CETTE RESOLUTION</v>
      </c>
      <c r="D16" s="3"/>
      <c r="E16" s="3"/>
      <c r="F16" s="65">
        <f>IssuedShareCapitalForQuorum</f>
        <v>252406565</v>
      </c>
      <c r="G16" s="66"/>
      <c r="H16" s="11"/>
    </row>
    <row r="17" spans="2:8" ht="19.95" hidden="1" customHeight="1" x14ac:dyDescent="0.25">
      <c r="B17" s="11"/>
      <c r="C17" s="18" t="str">
        <f>"NOMBRE DE VOIX POUR " &amp; IF(ISNUMBER(SEARCH(", ",QuorumTitle)),"CES RESOLUTIONS ",  "CETTE RESOLUTION")</f>
        <v>NOMBRE DE VOIX POUR CETTE RESOLUTION</v>
      </c>
      <c r="D17" s="3"/>
      <c r="E17" s="3"/>
      <c r="F17" s="65">
        <f>IssuedShareCapitalVotesForQuorum</f>
        <v>302654520</v>
      </c>
      <c r="G17" s="66"/>
      <c r="H17" s="11"/>
    </row>
    <row r="18" spans="2:8" ht="13.2" customHeight="1" x14ac:dyDescent="0.25">
      <c r="B18" s="11"/>
      <c r="C18" s="18"/>
      <c r="D18" s="3"/>
      <c r="E18" s="3"/>
      <c r="F18" s="24"/>
      <c r="G18" s="25"/>
      <c r="H18" s="11"/>
    </row>
    <row r="19" spans="2:8" ht="19.95" customHeight="1" x14ac:dyDescent="0.25">
      <c r="B19" s="11"/>
      <c r="C19" s="19" t="str">
        <f>"NOMBRE REQUIS : " &amp; IF(RequiredQuorumInSharesCalculated=RequiredQuorumInSharesToUse, IF(RequiredQuorumPercentage-TRUNC(RequiredQuorumPercentage)&gt;0,TEXT(RequiredQuorumPercentage, "# ##0,#######"),TEXT(RequiredQuorumPercentage, "### ### ### ##0")) &amp; "% DES ACTIONS VOTANTES", "")</f>
        <v>NOMBRE REQUIS : 20% DES ACTIONS VOTANTES</v>
      </c>
      <c r="D19" s="20"/>
      <c r="E19" s="21"/>
      <c r="F19" s="22"/>
      <c r="G19" s="23" t="str">
        <f>TEXT(RequiredQuorumInSharesToUse, "### ### ### ##0")</f>
        <v>50 481 313</v>
      </c>
      <c r="H19" s="11"/>
    </row>
    <row r="20" spans="2:8" s="27" customFormat="1" ht="25.2" customHeight="1" x14ac:dyDescent="0.25">
      <c r="B20" s="26"/>
      <c r="C20" s="58"/>
      <c r="D20" s="58"/>
      <c r="E20" s="58"/>
      <c r="F20" s="58"/>
      <c r="G20" s="58"/>
      <c r="H20" s="26"/>
    </row>
    <row r="21" spans="2:8" ht="25.8" customHeight="1" x14ac:dyDescent="0.25">
      <c r="B21" s="59" t="str">
        <f>"Le Quorum atteint est de " &amp; TEXT(F31,"0,00%")</f>
        <v>Le Quorum atteint est de 84,20%</v>
      </c>
      <c r="C21" s="60"/>
      <c r="D21" s="60"/>
      <c r="E21" s="60"/>
      <c r="F21" s="60"/>
      <c r="G21" s="60"/>
      <c r="H21" s="60"/>
    </row>
    <row r="22" spans="2:8" ht="32.4" customHeight="1" x14ac:dyDescent="0.25">
      <c r="B22" s="61" t="str">
        <f>"Il représente " &amp; TEXT(E31,"### ### ### ##0") &amp; " actions pour " &amp; D31 &amp; " actionnaires"</f>
        <v>Il représente 212 532 837 actions pour 9618 actionnaires</v>
      </c>
      <c r="C22" s="61"/>
      <c r="D22" s="61"/>
      <c r="E22" s="61"/>
      <c r="F22" s="61"/>
      <c r="G22" s="61"/>
      <c r="H22" s="61"/>
    </row>
    <row r="23" spans="2:8" ht="17.399999999999999" x14ac:dyDescent="0.25">
      <c r="B23" s="62" t="str">
        <f>"soit "&amp;TEXT(F31,"0,00%") &amp; " des " &amp; TEXT(IssuedShareCapitalForQuorum,"### ### ### ##0") &amp; " actions ayant le droit de participer au vote"</f>
        <v>soit 84,20% des 252 406 565 actions ayant le droit de participer au vote</v>
      </c>
      <c r="C23" s="62"/>
      <c r="D23" s="62"/>
      <c r="E23" s="62"/>
      <c r="F23" s="62"/>
      <c r="G23" s="62"/>
      <c r="H23" s="62"/>
    </row>
    <row r="24" spans="2:8" ht="17.399999999999999" hidden="1" x14ac:dyDescent="0.25">
      <c r="B24" s="62" t="str">
        <f>"soit " &amp; TEXT(H31,"0,00%") &amp; " des " &amp; TEXT(IssuedShareCapitalVotesForQuorum,"### ### ### ##0") &amp; " droits de votes existants"</f>
        <v>soit 86,42% des 302 654 520 droits de votes existants</v>
      </c>
      <c r="C24" s="62"/>
      <c r="D24" s="62"/>
      <c r="E24" s="62"/>
      <c r="F24" s="62"/>
      <c r="G24" s="62"/>
      <c r="H24" s="62"/>
    </row>
    <row r="25" spans="2:8" ht="32.4" customHeight="1" x14ac:dyDescent="0.25">
      <c r="B25" s="11"/>
      <c r="C25" s="11"/>
      <c r="D25" s="10"/>
      <c r="E25" s="10"/>
      <c r="F25" s="11"/>
      <c r="G25" s="10"/>
      <c r="H25" s="11"/>
    </row>
    <row r="26" spans="2:8" ht="23.4" customHeight="1" x14ac:dyDescent="0.25">
      <c r="B26" s="11"/>
      <c r="C26" s="11"/>
      <c r="D26" s="29" t="s">
        <v>44</v>
      </c>
      <c r="E26" s="30" t="s">
        <v>45</v>
      </c>
      <c r="F26" s="31" t="s">
        <v>23</v>
      </c>
      <c r="G26" s="32" t="s">
        <v>46</v>
      </c>
      <c r="H26" s="31" t="s">
        <v>23</v>
      </c>
    </row>
    <row r="27" spans="2:8" ht="22.65" customHeight="1" x14ac:dyDescent="0.25">
      <c r="B27" s="63" t="s">
        <v>0</v>
      </c>
      <c r="C27" s="64"/>
      <c r="D27" s="33">
        <v>633</v>
      </c>
      <c r="E27" s="34">
        <v>31340092</v>
      </c>
      <c r="F27" s="35">
        <f>SharesRepresentedInPerson/IssuedShareCapitalForQuorum</f>
        <v>0.12416512225028695</v>
      </c>
      <c r="G27" s="34">
        <v>56667376</v>
      </c>
      <c r="H27" s="35">
        <f>VotesRepresentedInPerson/IssuedShareCapitalVotesForQuorum</f>
        <v>0.1872345273416039</v>
      </c>
    </row>
    <row r="28" spans="2:8" ht="22.65" customHeight="1" x14ac:dyDescent="0.25">
      <c r="B28" s="51" t="s">
        <v>47</v>
      </c>
      <c r="C28" s="52"/>
      <c r="D28" s="36">
        <v>96</v>
      </c>
      <c r="E28" s="37">
        <v>541704</v>
      </c>
      <c r="F28" s="38">
        <f>SharesRepresentedBy3PP/IssuedShareCapitalForQuorum</f>
        <v>2.1461565391534092E-3</v>
      </c>
      <c r="G28" s="37">
        <v>739141</v>
      </c>
      <c r="H28" s="38">
        <f>VotesRepresentedBy3PP/IssuedShareCapitalVotesForQuorum</f>
        <v>2.4421938254878864E-3</v>
      </c>
    </row>
    <row r="29" spans="2:8" ht="22.65" customHeight="1" x14ac:dyDescent="0.25">
      <c r="B29" s="51" t="s">
        <v>21</v>
      </c>
      <c r="C29" s="52"/>
      <c r="D29" s="36">
        <v>5787</v>
      </c>
      <c r="E29" s="37">
        <v>97295018</v>
      </c>
      <c r="F29" s="38">
        <f>SharesByChmProxyVote/IssuedShareCapitalForQuorum</f>
        <v>0.38546944292039315</v>
      </c>
      <c r="G29" s="39">
        <v>119006975</v>
      </c>
      <c r="H29" s="38">
        <f>VotesByChmProxyVote/IssuedShareCapitalVotesForQuorum</f>
        <v>0.39321063171301718</v>
      </c>
    </row>
    <row r="30" spans="2:8" ht="22.65" customHeight="1" x14ac:dyDescent="0.25">
      <c r="B30" s="53" t="s">
        <v>22</v>
      </c>
      <c r="C30" s="54"/>
      <c r="D30" s="40">
        <v>3102</v>
      </c>
      <c r="E30" s="41">
        <v>83356023</v>
      </c>
      <c r="F30" s="42">
        <f>SharesByDirectVote/IssuedShareCapitalForQuorum</f>
        <v>0.33024506712018364</v>
      </c>
      <c r="G30" s="43">
        <v>85130238</v>
      </c>
      <c r="H30" s="42">
        <f>VotesByDirectVote/IssuedShareCapitalVotesForQuorum</f>
        <v>0.28127859448456277</v>
      </c>
    </row>
    <row r="31" spans="2:8" ht="33.6" customHeight="1" x14ac:dyDescent="0.25">
      <c r="B31" s="55" t="s">
        <v>17</v>
      </c>
      <c r="C31" s="56"/>
      <c r="D31" s="44">
        <f>SUM(D27:D30)</f>
        <v>9618</v>
      </c>
      <c r="E31" s="45">
        <f>SUM(E27:E30)</f>
        <v>212532837</v>
      </c>
      <c r="F31" s="46">
        <f>SUM(F27:F30)</f>
        <v>0.84202578883001711</v>
      </c>
      <c r="G31" s="47">
        <f>SUM(G27:G30)</f>
        <v>261543730</v>
      </c>
      <c r="H31" s="46">
        <f>SUM(H27:H30)</f>
        <v>0.86416594736467167</v>
      </c>
    </row>
    <row r="32" spans="2:8" ht="70.8" customHeight="1" x14ac:dyDescent="0.25"/>
    <row r="33" spans="2:8" ht="32.4" customHeight="1" x14ac:dyDescent="0.25">
      <c r="B33" s="57" t="str">
        <f>"L'ASSEMBLEE "&amp; IF(E31&gt;=RequiredQuorumInSharesToUse,"PEUT", "NE PEUT PAS") &amp; " VALABLEMENT DELIBERER"</f>
        <v>L'ASSEMBLEE PEUT VALABLEMENT DELIBERER</v>
      </c>
      <c r="C33" s="57"/>
      <c r="D33" s="57"/>
      <c r="E33" s="57"/>
      <c r="F33" s="57"/>
      <c r="G33" s="57"/>
      <c r="H33" s="57"/>
    </row>
  </sheetData>
  <mergeCells count="23">
    <mergeCell ref="F10:G10"/>
    <mergeCell ref="B3:H3"/>
    <mergeCell ref="B4:H4"/>
    <mergeCell ref="B6:H6"/>
    <mergeCell ref="F8:G8"/>
    <mergeCell ref="F9:G9"/>
    <mergeCell ref="B27:C27"/>
    <mergeCell ref="F11:G11"/>
    <mergeCell ref="F12:G12"/>
    <mergeCell ref="F13:G13"/>
    <mergeCell ref="F14:G14"/>
    <mergeCell ref="F16:G16"/>
    <mergeCell ref="F17:G17"/>
    <mergeCell ref="C20:G20"/>
    <mergeCell ref="B21:H21"/>
    <mergeCell ref="B22:H22"/>
    <mergeCell ref="B23:H23"/>
    <mergeCell ref="B24:H24"/>
    <mergeCell ref="B28:C28"/>
    <mergeCell ref="B29:C29"/>
    <mergeCell ref="B30:C30"/>
    <mergeCell ref="B31:C31"/>
    <mergeCell ref="B33:H33"/>
  </mergeCells>
  <printOptions horizontalCentered="1"/>
  <pageMargins left="0.70866141732283472" right="0.70866141732283472" top="0.74803149606299213" bottom="0.74803149606299213" header="0.31496062992125984" footer="0.31496062992125984"/>
  <pageSetup paperSize="9" scale="89" orientation="landscape" r:id="rId1"/>
  <headerFooter>
    <oddFooter>&amp;CDonnées actualisées le vendredi 10 novembre 2023 à 16:13:38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25F93-DE2F-454E-9BAE-316DA72B4B66}">
  <sheetPr codeName="Sheet12">
    <pageSetUpPr fitToPage="1"/>
  </sheetPr>
  <dimension ref="A1:H33"/>
  <sheetViews>
    <sheetView showGridLines="0" view="pageBreakPreview" topLeftCell="A3" zoomScaleNormal="100" zoomScaleSheetLayoutView="100" workbookViewId="0">
      <selection activeCell="B3" sqref="B3:H3"/>
    </sheetView>
  </sheetViews>
  <sheetFormatPr baseColWidth="10" defaultColWidth="8.88671875" defaultRowHeight="13.2" customHeight="1" x14ac:dyDescent="0.25"/>
  <cols>
    <col min="1" max="1" width="2.6640625" style="3" customWidth="1"/>
    <col min="2" max="2" width="16.5546875" style="3" customWidth="1"/>
    <col min="3" max="3" width="17" style="3" customWidth="1"/>
    <col min="4" max="4" width="22.21875" style="8" customWidth="1"/>
    <col min="5" max="5" width="27.77734375" style="8" customWidth="1"/>
    <col min="6" max="6" width="11.44140625" style="3" customWidth="1"/>
    <col min="7" max="7" width="27.77734375" style="8" customWidth="1"/>
    <col min="8" max="8" width="11.44140625" style="3" hidden="1" customWidth="1"/>
    <col min="9" max="9" width="10.6640625" style="3" customWidth="1"/>
    <col min="10" max="16384" width="8.88671875" style="3"/>
  </cols>
  <sheetData>
    <row r="1" spans="1:8" ht="16.8" hidden="1" customHeight="1" x14ac:dyDescent="0.25">
      <c r="B1" s="3" t="s">
        <v>66</v>
      </c>
      <c r="C1" s="3" t="s">
        <v>112</v>
      </c>
      <c r="D1" s="4">
        <v>45240.583333333336</v>
      </c>
      <c r="E1" s="5">
        <v>25</v>
      </c>
      <c r="F1" s="6">
        <f>ROUNDUP(IssuedShareCapitalForQuorum/100 * RequiredQuorumPercentage,0)</f>
        <v>63101642</v>
      </c>
      <c r="G1" s="49">
        <v>0</v>
      </c>
      <c r="H1" s="48">
        <f>IF(RequiredQuorumInSharesForced&gt;0,RequiredQuorumInSharesForced,RequiredQuorumInSharesCalculated)</f>
        <v>63101642</v>
      </c>
    </row>
    <row r="2" spans="1:8" ht="19.2" hidden="1" customHeight="1" x14ac:dyDescent="0.25">
      <c r="B2" s="7" t="s">
        <v>66</v>
      </c>
      <c r="C2" s="7"/>
    </row>
    <row r="3" spans="1:8" ht="17.399999999999999" x14ac:dyDescent="0.25">
      <c r="B3" s="69" t="str">
        <f>CompanyName</f>
        <v>PERNOD RICARD</v>
      </c>
      <c r="C3" s="69"/>
      <c r="D3" s="69"/>
      <c r="E3" s="69"/>
      <c r="F3" s="69"/>
      <c r="G3" s="69"/>
      <c r="H3" s="69"/>
    </row>
    <row r="4" spans="1:8" ht="17.399999999999999" x14ac:dyDescent="0.25">
      <c r="B4" s="70" t="str">
        <f>"Assemblée Générale du " &amp; TEXT(DateOfMeeting, "jjjj j mmmm aaaa")</f>
        <v>Assemblée Générale du vendredi 10 novembre 2023</v>
      </c>
      <c r="C4" s="70"/>
      <c r="D4" s="70"/>
      <c r="E4" s="70"/>
      <c r="F4" s="70"/>
      <c r="G4" s="70"/>
      <c r="H4" s="70"/>
    </row>
    <row r="5" spans="1:8" ht="17.399999999999999" x14ac:dyDescent="0.25">
      <c r="B5" s="12"/>
      <c r="C5" s="12"/>
      <c r="D5" s="12"/>
      <c r="E5" s="12"/>
      <c r="F5" s="12"/>
      <c r="G5" s="12"/>
      <c r="H5" s="12"/>
    </row>
    <row r="6" spans="1:8" ht="27" customHeight="1" x14ac:dyDescent="0.25">
      <c r="A6" s="13"/>
      <c r="B6" s="71" t="str">
        <f>IF(QuorumTitle=MeetingSessionDescription,"Quorum pour les résolutions "&amp;VLOOKUP(MeetingSessionDescription,ResolutionDescription,2,0),"Quorum pour "&amp;IF(ISNUMBER(SEARCH(", ",QuorumTitle)),"les résolutions ",  "la résolution ") &amp;QuorumTitle&amp;" "&amp;VLOOKUP(MeetingSessionDescription,ResolutionDescription,3,0))</f>
        <v>Quorum pour les résolutions nouvelles à caractère extraordinaire avec droit de vote au nu-propriétaire</v>
      </c>
      <c r="C6" s="71"/>
      <c r="D6" s="71"/>
      <c r="E6" s="71"/>
      <c r="F6" s="71"/>
      <c r="G6" s="71"/>
      <c r="H6" s="71"/>
    </row>
    <row r="7" spans="1:8" ht="30" customHeight="1" x14ac:dyDescent="0.25">
      <c r="D7" s="3"/>
      <c r="E7" s="3"/>
      <c r="G7" s="3"/>
    </row>
    <row r="8" spans="1:8" ht="19.95" customHeight="1" x14ac:dyDescent="0.25">
      <c r="C8" s="14" t="s">
        <v>39</v>
      </c>
      <c r="D8" s="15"/>
      <c r="E8" s="15"/>
      <c r="F8" s="67">
        <v>255631733</v>
      </c>
      <c r="G8" s="68"/>
      <c r="H8" s="16"/>
    </row>
    <row r="9" spans="1:8" ht="19.95" customHeight="1" x14ac:dyDescent="0.25">
      <c r="C9" s="17" t="s">
        <v>41</v>
      </c>
      <c r="D9" s="3"/>
      <c r="E9" s="3"/>
      <c r="F9" s="65">
        <f>IssuedShareCapital-IssuedShareCapitalForQuorum</f>
        <v>3225168</v>
      </c>
      <c r="G9" s="66"/>
      <c r="H9" s="16"/>
    </row>
    <row r="10" spans="1:8" ht="19.95" customHeight="1" x14ac:dyDescent="0.25">
      <c r="B10" s="9"/>
      <c r="C10" s="18" t="s">
        <v>42</v>
      </c>
      <c r="D10" s="3"/>
      <c r="E10" s="3"/>
      <c r="F10" s="65">
        <v>252406565</v>
      </c>
      <c r="G10" s="66"/>
      <c r="H10" s="11"/>
    </row>
    <row r="11" spans="1:8" ht="19.95" hidden="1" customHeight="1" x14ac:dyDescent="0.25">
      <c r="B11" s="9"/>
      <c r="C11" s="18" t="s">
        <v>43</v>
      </c>
      <c r="D11" s="3"/>
      <c r="E11" s="3"/>
      <c r="F11" s="65">
        <v>302654520</v>
      </c>
      <c r="G11" s="66"/>
      <c r="H11" s="11"/>
    </row>
    <row r="12" spans="1:8" ht="19.95" hidden="1" customHeight="1" x14ac:dyDescent="0.25">
      <c r="B12" s="9"/>
      <c r="C12" s="28" t="str">
        <f>"NOMBRE D'ACTIONS VOTANTES"</f>
        <v>NOMBRE D'ACTIONS VOTANTES</v>
      </c>
      <c r="D12" s="15"/>
      <c r="E12" s="15"/>
      <c r="F12" s="67" t="s">
        <v>49</v>
      </c>
      <c r="G12" s="68"/>
      <c r="H12" s="11"/>
    </row>
    <row r="13" spans="1:8" ht="19.95" hidden="1" customHeight="1" x14ac:dyDescent="0.25">
      <c r="B13" s="9"/>
      <c r="C13" s="18" t="s">
        <v>43</v>
      </c>
      <c r="D13" s="3"/>
      <c r="E13" s="3"/>
      <c r="F13" s="65" t="s">
        <v>54</v>
      </c>
      <c r="G13" s="66"/>
      <c r="H13" s="11"/>
    </row>
    <row r="14" spans="1:8" ht="19.95" hidden="1" customHeight="1" x14ac:dyDescent="0.25">
      <c r="B14" s="9"/>
      <c r="C14" s="18" t="s">
        <v>48</v>
      </c>
      <c r="D14" s="3"/>
      <c r="E14" s="3"/>
      <c r="F14" s="65" t="e">
        <f>F12-IssuedShareCapitalForQuorum</f>
        <v>#VALUE!</v>
      </c>
      <c r="G14" s="66"/>
      <c r="H14" s="11"/>
    </row>
    <row r="15" spans="1:8" ht="19.95" hidden="1" customHeight="1" x14ac:dyDescent="0.25">
      <c r="B15" s="9"/>
      <c r="C15" s="18" t="s">
        <v>53</v>
      </c>
      <c r="D15" s="3"/>
      <c r="E15" s="3"/>
      <c r="F15" s="24"/>
      <c r="G15" s="25" t="e">
        <f>F13-IssuedShareCapitalVotesForQuorum</f>
        <v>#VALUE!</v>
      </c>
      <c r="H15" s="11"/>
    </row>
    <row r="16" spans="1:8" ht="19.95" hidden="1" customHeight="1" x14ac:dyDescent="0.25">
      <c r="B16" s="9"/>
      <c r="C16" s="18" t="str">
        <f>"NOMBRE D'ACTIONS VOTANTES POUR " &amp; IF(ISNUMBER(SEARCH(", ",QuorumTitle)),"CES RESOLUTIONS ",  "CETTE RESOLUTION")</f>
        <v>NOMBRE D'ACTIONS VOTANTES POUR CETTE RESOLUTION</v>
      </c>
      <c r="D16" s="3"/>
      <c r="E16" s="3"/>
      <c r="F16" s="65">
        <f>IssuedShareCapitalForQuorum</f>
        <v>252406565</v>
      </c>
      <c r="G16" s="66"/>
      <c r="H16" s="11"/>
    </row>
    <row r="17" spans="2:8" ht="19.95" hidden="1" customHeight="1" x14ac:dyDescent="0.25">
      <c r="B17" s="11"/>
      <c r="C17" s="18" t="str">
        <f>"NOMBRE DE VOIX POUR " &amp; IF(ISNUMBER(SEARCH(", ",QuorumTitle)),"CES RESOLUTIONS ",  "CETTE RESOLUTION")</f>
        <v>NOMBRE DE VOIX POUR CETTE RESOLUTION</v>
      </c>
      <c r="D17" s="3"/>
      <c r="E17" s="3"/>
      <c r="F17" s="65">
        <f>IssuedShareCapitalVotesForQuorum</f>
        <v>302654520</v>
      </c>
      <c r="G17" s="66"/>
      <c r="H17" s="11"/>
    </row>
    <row r="18" spans="2:8" ht="13.2" customHeight="1" x14ac:dyDescent="0.25">
      <c r="B18" s="11"/>
      <c r="C18" s="18"/>
      <c r="D18" s="3"/>
      <c r="E18" s="3"/>
      <c r="F18" s="24"/>
      <c r="G18" s="25"/>
      <c r="H18" s="11"/>
    </row>
    <row r="19" spans="2:8" ht="19.95" customHeight="1" x14ac:dyDescent="0.25">
      <c r="B19" s="11"/>
      <c r="C19" s="19" t="str">
        <f>"NOMBRE REQUIS : " &amp; IF(RequiredQuorumInSharesCalculated=RequiredQuorumInSharesToUse, IF(RequiredQuorumPercentage-TRUNC(RequiredQuorumPercentage)&gt;0,TEXT(RequiredQuorumPercentage, "# ##0,#######"),TEXT(RequiredQuorumPercentage, "### ### ### ##0")) &amp; "% DES ACTIONS VOTANTES", "")</f>
        <v>NOMBRE REQUIS : 25% DES ACTIONS VOTANTES</v>
      </c>
      <c r="D19" s="20"/>
      <c r="E19" s="21"/>
      <c r="F19" s="22"/>
      <c r="G19" s="23" t="str">
        <f>TEXT(RequiredQuorumInSharesToUse, "### ### ### ##0")</f>
        <v>63 101 642</v>
      </c>
      <c r="H19" s="11"/>
    </row>
    <row r="20" spans="2:8" s="27" customFormat="1" ht="25.2" customHeight="1" x14ac:dyDescent="0.25">
      <c r="B20" s="26"/>
      <c r="C20" s="58"/>
      <c r="D20" s="58"/>
      <c r="E20" s="58"/>
      <c r="F20" s="58"/>
      <c r="G20" s="58"/>
      <c r="H20" s="26"/>
    </row>
    <row r="21" spans="2:8" ht="25.8" customHeight="1" x14ac:dyDescent="0.25">
      <c r="B21" s="59" t="str">
        <f>"Le Quorum atteint est de " &amp; TEXT(F31,"0,00%")</f>
        <v>Le Quorum atteint est de 84,19%</v>
      </c>
      <c r="C21" s="60"/>
      <c r="D21" s="60"/>
      <c r="E21" s="60"/>
      <c r="F21" s="60"/>
      <c r="G21" s="60"/>
      <c r="H21" s="60"/>
    </row>
    <row r="22" spans="2:8" ht="32.4" customHeight="1" x14ac:dyDescent="0.25">
      <c r="B22" s="61" t="str">
        <f>"Il représente " &amp; TEXT(E31,"### ### ### ##0") &amp; " actions pour " &amp; D31 &amp; " actionnaires"</f>
        <v>Il représente 212 509 192 actions pour 9598 actionnaires</v>
      </c>
      <c r="C22" s="61"/>
      <c r="D22" s="61"/>
      <c r="E22" s="61"/>
      <c r="F22" s="61"/>
      <c r="G22" s="61"/>
      <c r="H22" s="61"/>
    </row>
    <row r="23" spans="2:8" ht="17.399999999999999" x14ac:dyDescent="0.25">
      <c r="B23" s="62" t="str">
        <f>"soit "&amp;TEXT(F31,"0,00%") &amp; " des " &amp; TEXT(IssuedShareCapitalForQuorum,"### ### ### ##0") &amp; " actions ayant le droit de participer au vote"</f>
        <v>soit 84,19% des 252 406 565 actions ayant le droit de participer au vote</v>
      </c>
      <c r="C23" s="62"/>
      <c r="D23" s="62"/>
      <c r="E23" s="62"/>
      <c r="F23" s="62"/>
      <c r="G23" s="62"/>
      <c r="H23" s="62"/>
    </row>
    <row r="24" spans="2:8" ht="17.399999999999999" hidden="1" x14ac:dyDescent="0.25">
      <c r="B24" s="62" t="str">
        <f>"soit " &amp; TEXT(H31,"0,00%") &amp; " des " &amp; TEXT(IssuedShareCapitalVotesForQuorum,"### ### ### ##0") &amp; " droits de votes existants"</f>
        <v>soit 86,40% des 302 654 520 droits de votes existants</v>
      </c>
      <c r="C24" s="62"/>
      <c r="D24" s="62"/>
      <c r="E24" s="62"/>
      <c r="F24" s="62"/>
      <c r="G24" s="62"/>
      <c r="H24" s="62"/>
    </row>
    <row r="25" spans="2:8" ht="32.4" customHeight="1" x14ac:dyDescent="0.25">
      <c r="B25" s="11"/>
      <c r="C25" s="11"/>
      <c r="D25" s="10"/>
      <c r="E25" s="10"/>
      <c r="F25" s="11"/>
      <c r="G25" s="10"/>
      <c r="H25" s="11"/>
    </row>
    <row r="26" spans="2:8" ht="23.4" customHeight="1" x14ac:dyDescent="0.25">
      <c r="B26" s="11"/>
      <c r="C26" s="11"/>
      <c r="D26" s="29" t="s">
        <v>44</v>
      </c>
      <c r="E26" s="30" t="s">
        <v>45</v>
      </c>
      <c r="F26" s="31" t="s">
        <v>23</v>
      </c>
      <c r="G26" s="32" t="s">
        <v>46</v>
      </c>
      <c r="H26" s="31" t="s">
        <v>23</v>
      </c>
    </row>
    <row r="27" spans="2:8" ht="22.65" customHeight="1" x14ac:dyDescent="0.25">
      <c r="B27" s="63" t="s">
        <v>0</v>
      </c>
      <c r="C27" s="64"/>
      <c r="D27" s="33">
        <v>624</v>
      </c>
      <c r="E27" s="34">
        <v>31329003</v>
      </c>
      <c r="F27" s="35">
        <f>SharesRepresentedInPerson/IssuedShareCapitalForQuorum</f>
        <v>0.12412118916162106</v>
      </c>
      <c r="G27" s="34">
        <v>56652959</v>
      </c>
      <c r="H27" s="35">
        <f>VotesRepresentedInPerson/IssuedShareCapitalVotesForQuorum</f>
        <v>0.18718689216998974</v>
      </c>
    </row>
    <row r="28" spans="2:8" ht="22.65" customHeight="1" x14ac:dyDescent="0.25">
      <c r="B28" s="51" t="s">
        <v>47</v>
      </c>
      <c r="C28" s="52"/>
      <c r="D28" s="36">
        <v>96</v>
      </c>
      <c r="E28" s="37">
        <v>541704</v>
      </c>
      <c r="F28" s="38">
        <f>SharesRepresentedBy3PP/IssuedShareCapitalForQuorum</f>
        <v>2.1461565391534092E-3</v>
      </c>
      <c r="G28" s="37">
        <v>739141</v>
      </c>
      <c r="H28" s="38">
        <f>VotesRepresentedBy3PP/IssuedShareCapitalVotesForQuorum</f>
        <v>2.4421938254878864E-3</v>
      </c>
    </row>
    <row r="29" spans="2:8" ht="22.65" customHeight="1" x14ac:dyDescent="0.25">
      <c r="B29" s="51" t="s">
        <v>21</v>
      </c>
      <c r="C29" s="52"/>
      <c r="D29" s="36">
        <v>5782</v>
      </c>
      <c r="E29" s="37">
        <v>97285372</v>
      </c>
      <c r="F29" s="38">
        <f>SharesByChmProxyVote/IssuedShareCapitalForQuorum</f>
        <v>0.38543122679871661</v>
      </c>
      <c r="G29" s="39">
        <v>118985680</v>
      </c>
      <c r="H29" s="38">
        <f>VotesByChmProxyVote/IssuedShareCapitalVotesForQuorum</f>
        <v>0.39314027095977289</v>
      </c>
    </row>
    <row r="30" spans="2:8" ht="22.65" customHeight="1" x14ac:dyDescent="0.25">
      <c r="B30" s="53" t="s">
        <v>22</v>
      </c>
      <c r="C30" s="54"/>
      <c r="D30" s="40">
        <v>3096</v>
      </c>
      <c r="E30" s="41">
        <v>83353113</v>
      </c>
      <c r="F30" s="42">
        <f>SharesByDirectVote/IssuedShareCapitalForQuorum</f>
        <v>0.3302335381015149</v>
      </c>
      <c r="G30" s="43">
        <v>85124662</v>
      </c>
      <c r="H30" s="42">
        <f>VotesByDirectVote/IssuedShareCapitalVotesForQuorum</f>
        <v>0.28126017083769311</v>
      </c>
    </row>
    <row r="31" spans="2:8" ht="33.6" customHeight="1" x14ac:dyDescent="0.25">
      <c r="B31" s="55" t="s">
        <v>17</v>
      </c>
      <c r="C31" s="56"/>
      <c r="D31" s="44">
        <f>SUM(D27:D30)</f>
        <v>9598</v>
      </c>
      <c r="E31" s="45">
        <f>SUM(E27:E30)</f>
        <v>212509192</v>
      </c>
      <c r="F31" s="46">
        <f>SUM(F27:F30)</f>
        <v>0.84193211060100603</v>
      </c>
      <c r="G31" s="47">
        <f>SUM(G27:G30)</f>
        <v>261502442</v>
      </c>
      <c r="H31" s="46">
        <f>SUM(H27:H30)</f>
        <v>0.86402952779294373</v>
      </c>
    </row>
    <row r="32" spans="2:8" ht="70.8" customHeight="1" x14ac:dyDescent="0.25"/>
    <row r="33" spans="2:8" ht="32.4" customHeight="1" x14ac:dyDescent="0.25">
      <c r="B33" s="57" t="str">
        <f>"L'ASSEMBLEE "&amp; IF(E31&gt;=RequiredQuorumInSharesToUse,"PEUT", "NE PEUT PAS") &amp; " VALABLEMENT DELIBERER"</f>
        <v>L'ASSEMBLEE PEUT VALABLEMENT DELIBERER</v>
      </c>
      <c r="C33" s="57"/>
      <c r="D33" s="57"/>
      <c r="E33" s="57"/>
      <c r="F33" s="57"/>
      <c r="G33" s="57"/>
      <c r="H33" s="57"/>
    </row>
  </sheetData>
  <mergeCells count="23">
    <mergeCell ref="F10:G10"/>
    <mergeCell ref="B3:H3"/>
    <mergeCell ref="B4:H4"/>
    <mergeCell ref="B6:H6"/>
    <mergeCell ref="F8:G8"/>
    <mergeCell ref="F9:G9"/>
    <mergeCell ref="B27:C27"/>
    <mergeCell ref="F11:G11"/>
    <mergeCell ref="F12:G12"/>
    <mergeCell ref="F13:G13"/>
    <mergeCell ref="F14:G14"/>
    <mergeCell ref="F16:G16"/>
    <mergeCell ref="F17:G17"/>
    <mergeCell ref="C20:G20"/>
    <mergeCell ref="B21:H21"/>
    <mergeCell ref="B22:H22"/>
    <mergeCell ref="B23:H23"/>
    <mergeCell ref="B24:H24"/>
    <mergeCell ref="B28:C28"/>
    <mergeCell ref="B29:C29"/>
    <mergeCell ref="B30:C30"/>
    <mergeCell ref="B31:C31"/>
    <mergeCell ref="B33:H33"/>
  </mergeCells>
  <printOptions horizontalCentered="1"/>
  <pageMargins left="0.70866141732283472" right="0.70866141732283472" top="0.74803149606299213" bottom="0.74803149606299213" header="0.31496062992125984" footer="0.31496062992125984"/>
  <pageSetup paperSize="9" scale="89" orientation="landscape" r:id="rId1"/>
  <headerFooter>
    <oddFooter>&amp;CDonnées actualisées le vendredi 10 novembre 2023 à 16:13:38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91D3-6213-4D06-A1DB-1470EDE64CEF}">
  <sheetPr codeName="Sheet13">
    <pageSetUpPr fitToPage="1"/>
  </sheetPr>
  <dimension ref="A1:H33"/>
  <sheetViews>
    <sheetView showGridLines="0" view="pageBreakPreview" topLeftCell="A3" zoomScaleNormal="100" zoomScaleSheetLayoutView="100" workbookViewId="0">
      <selection activeCell="B3" sqref="B3:H3"/>
    </sheetView>
  </sheetViews>
  <sheetFormatPr baseColWidth="10" defaultColWidth="8.88671875" defaultRowHeight="13.2" customHeight="1" x14ac:dyDescent="0.25"/>
  <cols>
    <col min="1" max="1" width="2.6640625" style="3" customWidth="1"/>
    <col min="2" max="2" width="16.5546875" style="3" customWidth="1"/>
    <col min="3" max="3" width="17" style="3" customWidth="1"/>
    <col min="4" max="4" width="22.21875" style="8" customWidth="1"/>
    <col min="5" max="5" width="27.77734375" style="8" customWidth="1"/>
    <col min="6" max="6" width="11.44140625" style="3" customWidth="1"/>
    <col min="7" max="7" width="27.77734375" style="8" customWidth="1"/>
    <col min="8" max="8" width="11.44140625" style="3" hidden="1" customWidth="1"/>
    <col min="9" max="9" width="10.6640625" style="3" customWidth="1"/>
    <col min="10" max="16384" width="8.88671875" style="3"/>
  </cols>
  <sheetData>
    <row r="1" spans="1:8" ht="16.8" hidden="1" customHeight="1" x14ac:dyDescent="0.25">
      <c r="B1" s="3">
        <v>21</v>
      </c>
      <c r="C1" s="3" t="s">
        <v>112</v>
      </c>
      <c r="D1" s="4">
        <v>45240.583333333336</v>
      </c>
      <c r="E1" s="5">
        <v>20</v>
      </c>
      <c r="F1" s="6">
        <f>ROUNDUP(IssuedShareCapitalForQuorum/100 * RequiredQuorumPercentage,0)</f>
        <v>50481313</v>
      </c>
      <c r="G1" s="49">
        <v>0</v>
      </c>
      <c r="H1" s="48">
        <f>IF(RequiredQuorumInSharesForced&gt;0,RequiredQuorumInSharesForced,RequiredQuorumInSharesCalculated)</f>
        <v>50481313</v>
      </c>
    </row>
    <row r="2" spans="1:8" ht="19.2" hidden="1" customHeight="1" x14ac:dyDescent="0.25">
      <c r="B2" s="7" t="s">
        <v>57</v>
      </c>
      <c r="C2" s="7"/>
    </row>
    <row r="3" spans="1:8" ht="17.399999999999999" x14ac:dyDescent="0.25">
      <c r="B3" s="69" t="str">
        <f>CompanyName</f>
        <v>PERNOD RICARD</v>
      </c>
      <c r="C3" s="69"/>
      <c r="D3" s="69"/>
      <c r="E3" s="69"/>
      <c r="F3" s="69"/>
      <c r="G3" s="69"/>
      <c r="H3" s="69"/>
    </row>
    <row r="4" spans="1:8" ht="17.399999999999999" x14ac:dyDescent="0.25">
      <c r="B4" s="70" t="str">
        <f>"Assemblée Générale du " &amp; TEXT(DateOfMeeting, "jjjj j mmmm aaaa")</f>
        <v>Assemblée Générale du vendredi 10 novembre 2023</v>
      </c>
      <c r="C4" s="70"/>
      <c r="D4" s="70"/>
      <c r="E4" s="70"/>
      <c r="F4" s="70"/>
      <c r="G4" s="70"/>
      <c r="H4" s="70"/>
    </row>
    <row r="5" spans="1:8" ht="17.399999999999999" x14ac:dyDescent="0.25">
      <c r="B5" s="12"/>
      <c r="C5" s="12"/>
      <c r="D5" s="12"/>
      <c r="E5" s="12"/>
      <c r="F5" s="12"/>
      <c r="G5" s="12"/>
      <c r="H5" s="12"/>
    </row>
    <row r="6" spans="1:8" ht="27" customHeight="1" x14ac:dyDescent="0.25">
      <c r="A6" s="13"/>
      <c r="B6" s="71" t="str">
        <f>IF(QuorumTitle=MeetingSessionDescription,"Quorum pour les résolutions "&amp;VLOOKUP(MeetingSessionDescription,ResolutionDescription,2,0),"Quorum pour "&amp;IF(ISNUMBER(SEARCH(", ",QuorumTitle)),"les résolutions ",  "la résolution ") &amp;QuorumTitle&amp;" "&amp;VLOOKUP(MeetingSessionDescription,ResolutionDescription,3,0))</f>
        <v>Quorum pour la résolution 21 (AGE PP+NU)</v>
      </c>
      <c r="C6" s="71"/>
      <c r="D6" s="71"/>
      <c r="E6" s="71"/>
      <c r="F6" s="71"/>
      <c r="G6" s="71"/>
      <c r="H6" s="71"/>
    </row>
    <row r="7" spans="1:8" ht="30" customHeight="1" x14ac:dyDescent="0.25">
      <c r="D7" s="3"/>
      <c r="E7" s="3"/>
      <c r="G7" s="3"/>
    </row>
    <row r="8" spans="1:8" ht="19.95" customHeight="1" x14ac:dyDescent="0.25">
      <c r="C8" s="14" t="s">
        <v>39</v>
      </c>
      <c r="D8" s="15"/>
      <c r="E8" s="15"/>
      <c r="F8" s="67">
        <v>255631733</v>
      </c>
      <c r="G8" s="68"/>
      <c r="H8" s="16"/>
    </row>
    <row r="9" spans="1:8" ht="19.95" customHeight="1" x14ac:dyDescent="0.25">
      <c r="C9" s="17" t="s">
        <v>41</v>
      </c>
      <c r="D9" s="3"/>
      <c r="E9" s="3"/>
      <c r="F9" s="65">
        <f>IssuedShareCapital-IssuedShareCapitalForQuorum</f>
        <v>3225168</v>
      </c>
      <c r="G9" s="66"/>
      <c r="H9" s="16"/>
    </row>
    <row r="10" spans="1:8" ht="19.95" customHeight="1" x14ac:dyDescent="0.25">
      <c r="B10" s="9"/>
      <c r="C10" s="18" t="s">
        <v>42</v>
      </c>
      <c r="D10" s="3"/>
      <c r="E10" s="3"/>
      <c r="F10" s="65">
        <v>252406565</v>
      </c>
      <c r="G10" s="66"/>
      <c r="H10" s="11"/>
    </row>
    <row r="11" spans="1:8" ht="19.95" hidden="1" customHeight="1" x14ac:dyDescent="0.25">
      <c r="B11" s="9"/>
      <c r="C11" s="18" t="s">
        <v>43</v>
      </c>
      <c r="D11" s="3"/>
      <c r="E11" s="3"/>
      <c r="F11" s="65">
        <v>302654520</v>
      </c>
      <c r="G11" s="66"/>
      <c r="H11" s="11"/>
    </row>
    <row r="12" spans="1:8" ht="19.95" hidden="1" customHeight="1" x14ac:dyDescent="0.25">
      <c r="B12" s="9"/>
      <c r="C12" s="28" t="str">
        <f>"NOMBRE D'ACTIONS VOTANTES"</f>
        <v>NOMBRE D'ACTIONS VOTANTES</v>
      </c>
      <c r="D12" s="15"/>
      <c r="E12" s="15"/>
      <c r="F12" s="67">
        <v>252406565</v>
      </c>
      <c r="G12" s="68"/>
      <c r="H12" s="11"/>
    </row>
    <row r="13" spans="1:8" ht="19.95" hidden="1" customHeight="1" x14ac:dyDescent="0.25">
      <c r="B13" s="9"/>
      <c r="C13" s="18" t="s">
        <v>43</v>
      </c>
      <c r="D13" s="3"/>
      <c r="E13" s="3"/>
      <c r="F13" s="65">
        <v>302654520</v>
      </c>
      <c r="G13" s="66"/>
      <c r="H13" s="11"/>
    </row>
    <row r="14" spans="1:8" ht="19.95" hidden="1" customHeight="1" x14ac:dyDescent="0.25">
      <c r="B14" s="9"/>
      <c r="C14" s="18" t="s">
        <v>48</v>
      </c>
      <c r="D14" s="3"/>
      <c r="E14" s="3"/>
      <c r="F14" s="65">
        <f>F12-IssuedShareCapitalForQuorum</f>
        <v>0</v>
      </c>
      <c r="G14" s="66"/>
      <c r="H14" s="11"/>
    </row>
    <row r="15" spans="1:8" ht="19.95" hidden="1" customHeight="1" x14ac:dyDescent="0.25">
      <c r="B15" s="9"/>
      <c r="C15" s="18" t="s">
        <v>53</v>
      </c>
      <c r="D15" s="3"/>
      <c r="E15" s="3"/>
      <c r="F15" s="24"/>
      <c r="G15" s="25">
        <f>F13-IssuedShareCapitalVotesForQuorum</f>
        <v>0</v>
      </c>
      <c r="H15" s="11"/>
    </row>
    <row r="16" spans="1:8" ht="19.95" hidden="1" customHeight="1" x14ac:dyDescent="0.25">
      <c r="B16" s="9"/>
      <c r="C16" s="18" t="str">
        <f>"NOMBRE D'ACTIONS VOTANTES POUR " &amp; IF(ISNUMBER(SEARCH(", ",QuorumTitle)),"CES RESOLUTIONS ",  "CETTE RESOLUTION")</f>
        <v>NOMBRE D'ACTIONS VOTANTES POUR CETTE RESOLUTION</v>
      </c>
      <c r="D16" s="3"/>
      <c r="E16" s="3"/>
      <c r="F16" s="65">
        <f>IssuedShareCapitalForQuorum</f>
        <v>252406565</v>
      </c>
      <c r="G16" s="66"/>
      <c r="H16" s="11"/>
    </row>
    <row r="17" spans="2:8" ht="19.95" hidden="1" customHeight="1" x14ac:dyDescent="0.25">
      <c r="B17" s="11"/>
      <c r="C17" s="18" t="str">
        <f>"NOMBRE DE VOIX POUR " &amp; IF(ISNUMBER(SEARCH(", ",QuorumTitle)),"CES RESOLUTIONS ",  "CETTE RESOLUTION")</f>
        <v>NOMBRE DE VOIX POUR CETTE RESOLUTION</v>
      </c>
      <c r="D17" s="3"/>
      <c r="E17" s="3"/>
      <c r="F17" s="65">
        <f>IssuedShareCapitalVotesForQuorum</f>
        <v>302654520</v>
      </c>
      <c r="G17" s="66"/>
      <c r="H17" s="11"/>
    </row>
    <row r="18" spans="2:8" ht="13.2" customHeight="1" x14ac:dyDescent="0.25">
      <c r="B18" s="11"/>
      <c r="C18" s="18"/>
      <c r="D18" s="3"/>
      <c r="E18" s="3"/>
      <c r="F18" s="24"/>
      <c r="G18" s="25"/>
      <c r="H18" s="11"/>
    </row>
    <row r="19" spans="2:8" ht="19.95" customHeight="1" x14ac:dyDescent="0.25">
      <c r="B19" s="11"/>
      <c r="C19" s="19" t="str">
        <f>"NOMBRE REQUIS : " &amp; IF(RequiredQuorumInSharesCalculated=RequiredQuorumInSharesToUse, IF(RequiredQuorumPercentage-TRUNC(RequiredQuorumPercentage)&gt;0,TEXT(RequiredQuorumPercentage, "# ##0,#######"),TEXT(RequiredQuorumPercentage, "### ### ### ##0")) &amp; "% DES ACTIONS VOTANTES", "")</f>
        <v>NOMBRE REQUIS : 20% DES ACTIONS VOTANTES</v>
      </c>
      <c r="D19" s="20"/>
      <c r="E19" s="21"/>
      <c r="F19" s="22"/>
      <c r="G19" s="23" t="str">
        <f>TEXT(RequiredQuorumInSharesToUse, "### ### ### ##0")</f>
        <v>50 481 313</v>
      </c>
      <c r="H19" s="11"/>
    </row>
    <row r="20" spans="2:8" s="27" customFormat="1" ht="25.2" customHeight="1" x14ac:dyDescent="0.25">
      <c r="B20" s="26"/>
      <c r="C20" s="58" t="s">
        <v>209</v>
      </c>
      <c r="D20" s="58"/>
      <c r="E20" s="58"/>
      <c r="F20" s="58"/>
      <c r="G20" s="58"/>
      <c r="H20" s="26"/>
    </row>
    <row r="21" spans="2:8" ht="25.8" customHeight="1" x14ac:dyDescent="0.25">
      <c r="B21" s="59" t="str">
        <f>"Le Quorum atteint est de " &amp; TEXT(F31,"0,00%")</f>
        <v>Le Quorum atteint est de 84,19%</v>
      </c>
      <c r="C21" s="60"/>
      <c r="D21" s="60"/>
      <c r="E21" s="60"/>
      <c r="F21" s="60"/>
      <c r="G21" s="60"/>
      <c r="H21" s="60"/>
    </row>
    <row r="22" spans="2:8" ht="32.4" customHeight="1" x14ac:dyDescent="0.25">
      <c r="B22" s="61" t="str">
        <f>"Il représente " &amp; TEXT(E31,"### ### ### ##0") &amp; " actions pour " &amp; D31 &amp; " actionnaires"</f>
        <v>Il représente 212 509 812 actions pour 9600 actionnaires</v>
      </c>
      <c r="C22" s="61"/>
      <c r="D22" s="61"/>
      <c r="E22" s="61"/>
      <c r="F22" s="61"/>
      <c r="G22" s="61"/>
      <c r="H22" s="61"/>
    </row>
    <row r="23" spans="2:8" ht="17.399999999999999" x14ac:dyDescent="0.25">
      <c r="B23" s="62" t="str">
        <f>"soit "&amp;TEXT(F31,"0,00%") &amp; " des " &amp; TEXT(IssuedShareCapitalForQuorum,"### ### ### ##0") &amp; " actions ayant le droit de participer au vote"</f>
        <v>soit 84,19% des 252 406 565 actions ayant le droit de participer au vote</v>
      </c>
      <c r="C23" s="62"/>
      <c r="D23" s="62"/>
      <c r="E23" s="62"/>
      <c r="F23" s="62"/>
      <c r="G23" s="62"/>
      <c r="H23" s="62"/>
    </row>
    <row r="24" spans="2:8" ht="17.399999999999999" hidden="1" x14ac:dyDescent="0.25">
      <c r="B24" s="62" t="str">
        <f>"soit " &amp; TEXT(H31,"0,00%") &amp; " des " &amp; TEXT(IssuedShareCapitalVotesForQuorum,"### ### ### ##0") &amp; " droits de votes existants"</f>
        <v>soit 86,40% des 302 654 520 droits de votes existants</v>
      </c>
      <c r="C24" s="62"/>
      <c r="D24" s="62"/>
      <c r="E24" s="62"/>
      <c r="F24" s="62"/>
      <c r="G24" s="62"/>
      <c r="H24" s="62"/>
    </row>
    <row r="25" spans="2:8" ht="32.4" customHeight="1" x14ac:dyDescent="0.25">
      <c r="B25" s="11"/>
      <c r="C25" s="11"/>
      <c r="D25" s="10"/>
      <c r="E25" s="10"/>
      <c r="F25" s="11"/>
      <c r="G25" s="10"/>
      <c r="H25" s="11"/>
    </row>
    <row r="26" spans="2:8" ht="23.4" customHeight="1" x14ac:dyDescent="0.25">
      <c r="B26" s="11"/>
      <c r="C26" s="11"/>
      <c r="D26" s="29" t="s">
        <v>44</v>
      </c>
      <c r="E26" s="30" t="s">
        <v>45</v>
      </c>
      <c r="F26" s="31" t="s">
        <v>23</v>
      </c>
      <c r="G26" s="32" t="s">
        <v>46</v>
      </c>
      <c r="H26" s="31" t="s">
        <v>23</v>
      </c>
    </row>
    <row r="27" spans="2:8" ht="22.65" customHeight="1" x14ac:dyDescent="0.25">
      <c r="B27" s="63" t="s">
        <v>0</v>
      </c>
      <c r="C27" s="64"/>
      <c r="D27" s="33">
        <v>624</v>
      </c>
      <c r="E27" s="34">
        <v>31329003</v>
      </c>
      <c r="F27" s="35">
        <f>SharesRepresentedInPerson/IssuedShareCapitalForQuorum</f>
        <v>0.12412118916162106</v>
      </c>
      <c r="G27" s="34">
        <v>56652959</v>
      </c>
      <c r="H27" s="35">
        <f>VotesRepresentedInPerson/IssuedShareCapitalVotesForQuorum</f>
        <v>0.18718689216998974</v>
      </c>
    </row>
    <row r="28" spans="2:8" ht="22.65" customHeight="1" x14ac:dyDescent="0.25">
      <c r="B28" s="51" t="s">
        <v>47</v>
      </c>
      <c r="C28" s="52"/>
      <c r="D28" s="36">
        <v>95</v>
      </c>
      <c r="E28" s="37">
        <v>541677</v>
      </c>
      <c r="F28" s="38">
        <f>SharesRepresentedBy3PP/IssuedShareCapitalForQuorum</f>
        <v>2.1460495688771009E-3</v>
      </c>
      <c r="G28" s="37">
        <v>739114</v>
      </c>
      <c r="H28" s="38">
        <f>VotesRepresentedBy3PP/IssuedShareCapitalVotesForQuorum</f>
        <v>2.4421046148592131E-3</v>
      </c>
    </row>
    <row r="29" spans="2:8" ht="22.65" customHeight="1" x14ac:dyDescent="0.25">
      <c r="B29" s="51" t="s">
        <v>21</v>
      </c>
      <c r="C29" s="52"/>
      <c r="D29" s="36">
        <v>1789</v>
      </c>
      <c r="E29" s="37">
        <v>6396278</v>
      </c>
      <c r="F29" s="38">
        <f>SharesByChmProxyVote/IssuedShareCapitalForQuorum</f>
        <v>2.5341171296396351E-2</v>
      </c>
      <c r="G29" s="39">
        <v>10851547</v>
      </c>
      <c r="H29" s="38">
        <f>VotesByChmProxyVote/IssuedShareCapitalVotesForQuorum</f>
        <v>3.585456777582572E-2</v>
      </c>
    </row>
    <row r="30" spans="2:8" ht="22.65" customHeight="1" x14ac:dyDescent="0.25">
      <c r="B30" s="53" t="s">
        <v>22</v>
      </c>
      <c r="C30" s="54"/>
      <c r="D30" s="40">
        <v>7092</v>
      </c>
      <c r="E30" s="41">
        <v>174242854</v>
      </c>
      <c r="F30" s="42">
        <f>SharesByDirectVote/IssuedShareCapitalForQuorum</f>
        <v>0.69032615692860444</v>
      </c>
      <c r="G30" s="43">
        <v>193259562</v>
      </c>
      <c r="H30" s="42">
        <f>VotesByDirectVote/IssuedShareCapitalVotesForQuorum</f>
        <v>0.63854840826431403</v>
      </c>
    </row>
    <row r="31" spans="2:8" ht="33.6" customHeight="1" x14ac:dyDescent="0.25">
      <c r="B31" s="55" t="s">
        <v>17</v>
      </c>
      <c r="C31" s="56"/>
      <c r="D31" s="44">
        <f>SUM(D27:D30)</f>
        <v>9600</v>
      </c>
      <c r="E31" s="45">
        <f>SUM(E27:E30)</f>
        <v>212509812</v>
      </c>
      <c r="F31" s="46">
        <f>SUM(F27:F30)</f>
        <v>0.84193456695549895</v>
      </c>
      <c r="G31" s="47">
        <f>SUM(G27:G30)</f>
        <v>261503182</v>
      </c>
      <c r="H31" s="46">
        <f>SUM(H27:H30)</f>
        <v>0.86403197282498867</v>
      </c>
    </row>
    <row r="32" spans="2:8" ht="70.8" customHeight="1" x14ac:dyDescent="0.25"/>
    <row r="33" spans="2:8" ht="32.4" customHeight="1" x14ac:dyDescent="0.25">
      <c r="B33" s="57" t="str">
        <f>"L'ASSEMBLEE "&amp; IF(E31&gt;=RequiredQuorumInSharesToUse,"PEUT", "NE PEUT PAS") &amp; " VALABLEMENT DELIBERER"</f>
        <v>L'ASSEMBLEE PEUT VALABLEMENT DELIBERER</v>
      </c>
      <c r="C33" s="57"/>
      <c r="D33" s="57"/>
      <c r="E33" s="57"/>
      <c r="F33" s="57"/>
      <c r="G33" s="57"/>
      <c r="H33" s="57"/>
    </row>
  </sheetData>
  <mergeCells count="23">
    <mergeCell ref="F10:G10"/>
    <mergeCell ref="B3:H3"/>
    <mergeCell ref="B4:H4"/>
    <mergeCell ref="B6:H6"/>
    <mergeCell ref="F8:G8"/>
    <mergeCell ref="F9:G9"/>
    <mergeCell ref="B27:C27"/>
    <mergeCell ref="F11:G11"/>
    <mergeCell ref="F12:G12"/>
    <mergeCell ref="F13:G13"/>
    <mergeCell ref="F14:G14"/>
    <mergeCell ref="F16:G16"/>
    <mergeCell ref="F17:G17"/>
    <mergeCell ref="C20:G20"/>
    <mergeCell ref="B21:H21"/>
    <mergeCell ref="B22:H22"/>
    <mergeCell ref="B23:H23"/>
    <mergeCell ref="B24:H24"/>
    <mergeCell ref="B28:C28"/>
    <mergeCell ref="B29:C29"/>
    <mergeCell ref="B30:C30"/>
    <mergeCell ref="B31:C31"/>
    <mergeCell ref="B33:H33"/>
  </mergeCells>
  <printOptions horizontalCentered="1"/>
  <pageMargins left="0.70866141732283472" right="0.70866141732283472" top="0.74803149606299213" bottom="0.74803149606299213" header="0.31496062992125984" footer="0.31496062992125984"/>
  <pageSetup paperSize="9" scale="89" orientation="landscape" r:id="rId1"/>
  <headerFooter>
    <oddFooter>&amp;CDonnées actualisées le vendredi 10 novembre 2023 à 16:13:38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H33"/>
  <sheetViews>
    <sheetView showGridLines="0" view="pageBreakPreview" topLeftCell="A3" zoomScaleNormal="100" zoomScaleSheetLayoutView="100" workbookViewId="0">
      <selection activeCell="B3" sqref="B3:H3"/>
    </sheetView>
  </sheetViews>
  <sheetFormatPr baseColWidth="10" defaultColWidth="8.88671875" defaultRowHeight="13.2" customHeight="1" x14ac:dyDescent="0.25"/>
  <cols>
    <col min="1" max="1" width="2.6640625" style="3" customWidth="1"/>
    <col min="2" max="2" width="16.5546875" style="3" customWidth="1"/>
    <col min="3" max="3" width="17" style="3" customWidth="1"/>
    <col min="4" max="4" width="22.21875" style="8" customWidth="1"/>
    <col min="5" max="5" width="27.77734375" style="8" customWidth="1"/>
    <col min="6" max="6" width="11.44140625" style="3" customWidth="1"/>
    <col min="7" max="7" width="27.77734375" style="8" customWidth="1"/>
    <col min="8" max="8" width="11.44140625" style="3" customWidth="1"/>
    <col min="9" max="9" width="10.6640625" style="3" customWidth="1"/>
    <col min="10" max="16384" width="8.88671875" style="3"/>
  </cols>
  <sheetData>
    <row r="1" spans="1:8" ht="16.8" hidden="1" customHeight="1" x14ac:dyDescent="0.25">
      <c r="B1" s="3" t="s">
        <v>2</v>
      </c>
      <c r="C1" s="3" t="s">
        <v>19</v>
      </c>
      <c r="D1" s="4" t="s">
        <v>20</v>
      </c>
      <c r="E1" s="5" t="s">
        <v>4</v>
      </c>
      <c r="F1" s="6" t="e">
        <f>ROUNDUP(IssuedShareCapitalForQuorum/100 * RequiredQuorumPercentage,0)</f>
        <v>#VALUE!</v>
      </c>
      <c r="G1" s="49">
        <v>0</v>
      </c>
      <c r="H1" s="48" t="e">
        <f>IF(RequiredQuorumInSharesForced&gt;0,RequiredQuorumInSharesForced,RequiredQuorumInSharesCalculated)</f>
        <v>#VALUE!</v>
      </c>
    </row>
    <row r="2" spans="1:8" ht="19.2" hidden="1" customHeight="1" x14ac:dyDescent="0.25">
      <c r="B2" s="7" t="s">
        <v>18</v>
      </c>
      <c r="C2" s="7"/>
    </row>
    <row r="3" spans="1:8" ht="17.399999999999999" x14ac:dyDescent="0.25">
      <c r="B3" s="69" t="str">
        <f>CompanyName</f>
        <v>[CompanyName]</v>
      </c>
      <c r="C3" s="69"/>
      <c r="D3" s="69"/>
      <c r="E3" s="69"/>
      <c r="F3" s="69"/>
      <c r="G3" s="69"/>
      <c r="H3" s="69"/>
    </row>
    <row r="4" spans="1:8" ht="17.399999999999999" x14ac:dyDescent="0.25">
      <c r="B4" s="70" t="str">
        <f>"Assemblée Générale du " &amp; TEXT(DateOfMeeting, "jjjj j mmmm aaaa")</f>
        <v>Assemblée Générale du [DateOfMeeting]</v>
      </c>
      <c r="C4" s="70"/>
      <c r="D4" s="70"/>
      <c r="E4" s="70"/>
      <c r="F4" s="70"/>
      <c r="G4" s="70"/>
      <c r="H4" s="70"/>
    </row>
    <row r="5" spans="1:8" ht="17.399999999999999" x14ac:dyDescent="0.25">
      <c r="B5" s="12"/>
      <c r="C5" s="12"/>
      <c r="D5" s="12"/>
      <c r="E5" s="12"/>
      <c r="F5" s="12"/>
      <c r="G5" s="12"/>
      <c r="H5" s="12"/>
    </row>
    <row r="6" spans="1:8" ht="27" customHeight="1" x14ac:dyDescent="0.25">
      <c r="A6" s="13"/>
      <c r="B6" s="71" t="e">
        <f>IF(QuorumTitle=MeetingSessionDescription,"Quorum pour les résolutions "&amp;VLOOKUP(MeetingSessionDescription,ResolutionDescription,2,0),"Quorum pour "&amp;IF(ISNUMBER(SEARCH(", ",QuorumTitle)),"les résolutions ",  "la résolution ") &amp;QuorumTitle&amp;" "&amp;VLOOKUP(MeetingSessionDescription,ResolutionDescription,3,0))</f>
        <v>#N/A</v>
      </c>
      <c r="C6" s="71"/>
      <c r="D6" s="71"/>
      <c r="E6" s="71"/>
      <c r="F6" s="71"/>
      <c r="G6" s="71"/>
      <c r="H6" s="71"/>
    </row>
    <row r="7" spans="1:8" ht="30" customHeight="1" x14ac:dyDescent="0.25">
      <c r="D7" s="3"/>
      <c r="E7" s="3"/>
      <c r="G7" s="3"/>
    </row>
    <row r="8" spans="1:8" ht="19.95" customHeight="1" x14ac:dyDescent="0.25">
      <c r="C8" s="14" t="s">
        <v>39</v>
      </c>
      <c r="D8" s="15"/>
      <c r="E8" s="15"/>
      <c r="F8" s="67" t="s">
        <v>40</v>
      </c>
      <c r="G8" s="68"/>
      <c r="H8" s="16"/>
    </row>
    <row r="9" spans="1:8" ht="19.95" customHeight="1" x14ac:dyDescent="0.25">
      <c r="C9" s="17" t="s">
        <v>41</v>
      </c>
      <c r="D9" s="3"/>
      <c r="E9" s="3"/>
      <c r="F9" s="65" t="e">
        <f>IssuedShareCapital-IssuedShareCapitalForQuorum</f>
        <v>#VALUE!</v>
      </c>
      <c r="G9" s="66"/>
      <c r="H9" s="16"/>
    </row>
    <row r="10" spans="1:8" ht="19.95" customHeight="1" x14ac:dyDescent="0.25">
      <c r="B10" s="9"/>
      <c r="C10" s="18" t="s">
        <v>42</v>
      </c>
      <c r="D10" s="3"/>
      <c r="E10" s="3"/>
      <c r="F10" s="65" t="s">
        <v>1</v>
      </c>
      <c r="G10" s="66"/>
      <c r="H10" s="11"/>
    </row>
    <row r="11" spans="1:8" ht="19.95" customHeight="1" x14ac:dyDescent="0.25">
      <c r="B11" s="9"/>
      <c r="C11" s="18" t="s">
        <v>43</v>
      </c>
      <c r="D11" s="3"/>
      <c r="E11" s="3"/>
      <c r="F11" s="65" t="s">
        <v>3</v>
      </c>
      <c r="G11" s="66"/>
      <c r="H11" s="11"/>
    </row>
    <row r="12" spans="1:8" ht="19.95" customHeight="1" x14ac:dyDescent="0.25">
      <c r="B12" s="9"/>
      <c r="C12" s="28" t="str">
        <f>"NOMBRE D'ACTIONS VOTANTES"</f>
        <v>NOMBRE D'ACTIONS VOTANTES</v>
      </c>
      <c r="D12" s="15"/>
      <c r="E12" s="15"/>
      <c r="F12" s="67" t="s">
        <v>49</v>
      </c>
      <c r="G12" s="68"/>
      <c r="H12" s="11"/>
    </row>
    <row r="13" spans="1:8" ht="19.95" customHeight="1" x14ac:dyDescent="0.25">
      <c r="B13" s="9"/>
      <c r="C13" s="18" t="s">
        <v>43</v>
      </c>
      <c r="D13" s="3"/>
      <c r="E13" s="3"/>
      <c r="F13" s="65" t="s">
        <v>54</v>
      </c>
      <c r="G13" s="66"/>
      <c r="H13" s="11"/>
    </row>
    <row r="14" spans="1:8" ht="19.95" customHeight="1" x14ac:dyDescent="0.25">
      <c r="B14" s="9"/>
      <c r="C14" s="18" t="s">
        <v>48</v>
      </c>
      <c r="D14" s="3"/>
      <c r="E14" s="3"/>
      <c r="F14" s="65" t="e">
        <f>F12-IssuedShareCapitalForQuorum</f>
        <v>#VALUE!</v>
      </c>
      <c r="G14" s="66"/>
      <c r="H14" s="11"/>
    </row>
    <row r="15" spans="1:8" ht="19.95" customHeight="1" x14ac:dyDescent="0.25">
      <c r="B15" s="9"/>
      <c r="C15" s="18" t="s">
        <v>53</v>
      </c>
      <c r="D15" s="3"/>
      <c r="E15" s="3"/>
      <c r="F15" s="24"/>
      <c r="G15" s="25" t="e">
        <f>F13-IssuedShareCapitalVotesForQuorum</f>
        <v>#VALUE!</v>
      </c>
      <c r="H15" s="11"/>
    </row>
    <row r="16" spans="1:8" ht="19.95" customHeight="1" x14ac:dyDescent="0.25">
      <c r="B16" s="9"/>
      <c r="C16" s="18" t="str">
        <f>"NOMBRE D'ACTIONS VOTANTES POUR " &amp; IF(ISNUMBER(SEARCH(", ",QuorumTitle)),"CES RESOLUTIONS ",  "CETTE RESOLUTION")</f>
        <v>NOMBRE D'ACTIONS VOTANTES POUR CETTE RESOLUTION</v>
      </c>
      <c r="D16" s="3"/>
      <c r="E16" s="3"/>
      <c r="F16" s="65" t="str">
        <f>IssuedShareCapitalForQuorum</f>
        <v>[IssuedShareCapitalForQuorum]</v>
      </c>
      <c r="G16" s="66"/>
      <c r="H16" s="11"/>
    </row>
    <row r="17" spans="2:8" ht="19.95" customHeight="1" x14ac:dyDescent="0.25">
      <c r="B17" s="11"/>
      <c r="C17" s="18" t="str">
        <f>"NOMBRE DE VOIX POUR " &amp; IF(ISNUMBER(SEARCH(", ",QuorumTitle)),"CES RESOLUTIONS ",  "CETTE RESOLUTION")</f>
        <v>NOMBRE DE VOIX POUR CETTE RESOLUTION</v>
      </c>
      <c r="D17" s="3"/>
      <c r="E17" s="3"/>
      <c r="F17" s="65" t="str">
        <f>IssuedShareCapitalVotesForQuorum</f>
        <v>[IssuedShareCapitalVotesForQuorum]</v>
      </c>
      <c r="G17" s="66"/>
      <c r="H17" s="11"/>
    </row>
    <row r="18" spans="2:8" ht="13.2" customHeight="1" x14ac:dyDescent="0.25">
      <c r="B18" s="11"/>
      <c r="C18" s="18"/>
      <c r="D18" s="3"/>
      <c r="E18" s="3"/>
      <c r="F18" s="24"/>
      <c r="G18" s="25"/>
      <c r="H18" s="11"/>
    </row>
    <row r="19" spans="2:8" ht="19.95" customHeight="1" x14ac:dyDescent="0.25">
      <c r="B19" s="11"/>
      <c r="C19" s="19" t="e">
        <f>"NOMBRE REQUIS : " &amp; IF(RequiredQuorumInSharesCalculated=RequiredQuorumInSharesToUse, IF(RequiredQuorumPercentage-TRUNC(RequiredQuorumPercentage)&gt;0,TEXT(RequiredQuorumPercentage, "# ##0,#######"),TEXT(RequiredQuorumPercentage, "### ### ### ##0")) &amp; "% DES ACTIONS VOTANTES", "")</f>
        <v>#VALUE!</v>
      </c>
      <c r="D19" s="20"/>
      <c r="E19" s="21"/>
      <c r="F19" s="22"/>
      <c r="G19" s="23" t="e">
        <f>TEXT(RequiredQuorumInSharesToUse, "### ### ### ##0")</f>
        <v>#VALUE!</v>
      </c>
      <c r="H19" s="11"/>
    </row>
    <row r="20" spans="2:8" s="27" customFormat="1" ht="25.2" customHeight="1" x14ac:dyDescent="0.25">
      <c r="B20" s="26"/>
      <c r="C20" s="58" t="s">
        <v>50</v>
      </c>
      <c r="D20" s="58"/>
      <c r="E20" s="58"/>
      <c r="F20" s="58"/>
      <c r="G20" s="58"/>
      <c r="H20" s="26"/>
    </row>
    <row r="21" spans="2:8" ht="25.8" customHeight="1" x14ac:dyDescent="0.25">
      <c r="B21" s="59" t="e">
        <f>"Le Quorum atteint est de " &amp; TEXT(F31,"0,00%")</f>
        <v>#VALUE!</v>
      </c>
      <c r="C21" s="60"/>
      <c r="D21" s="60"/>
      <c r="E21" s="60"/>
      <c r="F21" s="60"/>
      <c r="G21" s="60"/>
      <c r="H21" s="60"/>
    </row>
    <row r="22" spans="2:8" ht="32.4" customHeight="1" x14ac:dyDescent="0.25">
      <c r="B22" s="61" t="str">
        <f>"Il représente " &amp; TEXT(E31,"### ### ### ##0") &amp; " actions pour " &amp; D31 &amp; " actionnaires"</f>
        <v>Il représente 0 actions pour 0 actionnaires</v>
      </c>
      <c r="C22" s="61"/>
      <c r="D22" s="61"/>
      <c r="E22" s="61"/>
      <c r="F22" s="61"/>
      <c r="G22" s="61"/>
      <c r="H22" s="61"/>
    </row>
    <row r="23" spans="2:8" ht="17.399999999999999" x14ac:dyDescent="0.25">
      <c r="B23" s="62" t="e">
        <f>"soit "&amp;TEXT(F31,"0,00%") &amp; " des " &amp; TEXT(IssuedShareCapitalForQuorum,"### ### ### ##0") &amp; " actions ayant le droit de participer au vote"</f>
        <v>#VALUE!</v>
      </c>
      <c r="C23" s="62"/>
      <c r="D23" s="62"/>
      <c r="E23" s="62"/>
      <c r="F23" s="62"/>
      <c r="G23" s="62"/>
      <c r="H23" s="62"/>
    </row>
    <row r="24" spans="2:8" ht="17.399999999999999" x14ac:dyDescent="0.25">
      <c r="B24" s="62" t="e">
        <f>"soit " &amp; TEXT(H31,"0,00%") &amp; " des " &amp; TEXT(IssuedShareCapitalVotesForQuorum,"### ### ### ##0") &amp; " droits de votes existants"</f>
        <v>#VALUE!</v>
      </c>
      <c r="C24" s="62"/>
      <c r="D24" s="62"/>
      <c r="E24" s="62"/>
      <c r="F24" s="62"/>
      <c r="G24" s="62"/>
      <c r="H24" s="62"/>
    </row>
    <row r="25" spans="2:8" ht="32.4" customHeight="1" x14ac:dyDescent="0.25">
      <c r="B25" s="11"/>
      <c r="C25" s="11"/>
      <c r="D25" s="10"/>
      <c r="E25" s="10"/>
      <c r="F25" s="11"/>
      <c r="G25" s="10"/>
      <c r="H25" s="11"/>
    </row>
    <row r="26" spans="2:8" ht="23.4" customHeight="1" x14ac:dyDescent="0.25">
      <c r="B26" s="11"/>
      <c r="C26" s="11"/>
      <c r="D26" s="29" t="s">
        <v>44</v>
      </c>
      <c r="E26" s="30" t="s">
        <v>45</v>
      </c>
      <c r="F26" s="31" t="s">
        <v>23</v>
      </c>
      <c r="G26" s="32" t="s">
        <v>46</v>
      </c>
      <c r="H26" s="31" t="s">
        <v>23</v>
      </c>
    </row>
    <row r="27" spans="2:8" ht="22.65" customHeight="1" x14ac:dyDescent="0.25">
      <c r="B27" s="63" t="s">
        <v>0</v>
      </c>
      <c r="C27" s="64"/>
      <c r="D27" s="33" t="s">
        <v>11</v>
      </c>
      <c r="E27" s="34" t="s">
        <v>13</v>
      </c>
      <c r="F27" s="35" t="e">
        <f>SharesRepresentedInPerson/IssuedShareCapitalForQuorum</f>
        <v>#VALUE!</v>
      </c>
      <c r="G27" s="34" t="s">
        <v>12</v>
      </c>
      <c r="H27" s="35" t="e">
        <f>VotesRepresentedInPerson/IssuedShareCapitalVotesForQuorum</f>
        <v>#VALUE!</v>
      </c>
    </row>
    <row r="28" spans="2:8" ht="22.65" customHeight="1" x14ac:dyDescent="0.25">
      <c r="B28" s="51" t="s">
        <v>47</v>
      </c>
      <c r="C28" s="52"/>
      <c r="D28" s="36" t="s">
        <v>14</v>
      </c>
      <c r="E28" s="37" t="s">
        <v>15</v>
      </c>
      <c r="F28" s="38" t="e">
        <f>SharesRepresentedBy3PP/IssuedShareCapitalForQuorum</f>
        <v>#VALUE!</v>
      </c>
      <c r="G28" s="37" t="s">
        <v>16</v>
      </c>
      <c r="H28" s="38" t="e">
        <f>VotesRepresentedBy3PP/IssuedShareCapitalVotesForQuorum</f>
        <v>#VALUE!</v>
      </c>
    </row>
    <row r="29" spans="2:8" ht="22.65" customHeight="1" x14ac:dyDescent="0.25">
      <c r="B29" s="51" t="s">
        <v>21</v>
      </c>
      <c r="C29" s="52"/>
      <c r="D29" s="36" t="s">
        <v>5</v>
      </c>
      <c r="E29" s="37" t="s">
        <v>7</v>
      </c>
      <c r="F29" s="38" t="e">
        <f>SharesByChmProxyVote/IssuedShareCapitalForQuorum</f>
        <v>#VALUE!</v>
      </c>
      <c r="G29" s="39" t="s">
        <v>6</v>
      </c>
      <c r="H29" s="38" t="e">
        <f>VotesByChmProxyVote/IssuedShareCapitalVotesForQuorum</f>
        <v>#VALUE!</v>
      </c>
    </row>
    <row r="30" spans="2:8" ht="22.65" customHeight="1" x14ac:dyDescent="0.25">
      <c r="B30" s="53" t="s">
        <v>22</v>
      </c>
      <c r="C30" s="54"/>
      <c r="D30" s="40" t="s">
        <v>8</v>
      </c>
      <c r="E30" s="41" t="s">
        <v>10</v>
      </c>
      <c r="F30" s="42" t="e">
        <f>SharesByDirectVote/IssuedShareCapitalForQuorum</f>
        <v>#VALUE!</v>
      </c>
      <c r="G30" s="43" t="s">
        <v>9</v>
      </c>
      <c r="H30" s="42" t="e">
        <f>VotesByDirectVote/IssuedShareCapitalVotesForQuorum</f>
        <v>#VALUE!</v>
      </c>
    </row>
    <row r="31" spans="2:8" ht="33.6" customHeight="1" x14ac:dyDescent="0.25">
      <c r="B31" s="55" t="s">
        <v>17</v>
      </c>
      <c r="C31" s="56"/>
      <c r="D31" s="44">
        <f>SUM(D27:D30)</f>
        <v>0</v>
      </c>
      <c r="E31" s="45">
        <f>SUM(E27:E30)</f>
        <v>0</v>
      </c>
      <c r="F31" s="46" t="e">
        <f>SUM(F27:F30)</f>
        <v>#VALUE!</v>
      </c>
      <c r="G31" s="47">
        <f>SUM(G27:G30)</f>
        <v>0</v>
      </c>
      <c r="H31" s="46" t="e">
        <f>SUM(H27:H30)</f>
        <v>#VALUE!</v>
      </c>
    </row>
    <row r="32" spans="2:8" ht="70.8" customHeight="1" x14ac:dyDescent="0.25"/>
    <row r="33" spans="2:8" ht="32.4" customHeight="1" x14ac:dyDescent="0.25">
      <c r="B33" s="57" t="e">
        <f>"L'ASSEMBLEE "&amp; IF(E31&gt;=RequiredQuorumInSharesToUse,"PEUT", "NE PEUT PAS") &amp; " VALABLEMENT DELIBERER"</f>
        <v>#VALUE!</v>
      </c>
      <c r="C33" s="57"/>
      <c r="D33" s="57"/>
      <c r="E33" s="57"/>
      <c r="F33" s="57"/>
      <c r="G33" s="57"/>
      <c r="H33" s="57"/>
    </row>
  </sheetData>
  <mergeCells count="23">
    <mergeCell ref="B30:C30"/>
    <mergeCell ref="B31:C31"/>
    <mergeCell ref="B33:H33"/>
    <mergeCell ref="F11:G11"/>
    <mergeCell ref="B21:H21"/>
    <mergeCell ref="B22:H22"/>
    <mergeCell ref="B27:C27"/>
    <mergeCell ref="B28:C28"/>
    <mergeCell ref="B29:C29"/>
    <mergeCell ref="F14:G14"/>
    <mergeCell ref="F16:G16"/>
    <mergeCell ref="F17:G17"/>
    <mergeCell ref="C20:G20"/>
    <mergeCell ref="B23:H23"/>
    <mergeCell ref="B24:H24"/>
    <mergeCell ref="F13:G13"/>
    <mergeCell ref="F10:G10"/>
    <mergeCell ref="F12:G12"/>
    <mergeCell ref="B3:H3"/>
    <mergeCell ref="B4:H4"/>
    <mergeCell ref="B6:H6"/>
    <mergeCell ref="F8:G8"/>
    <mergeCell ref="F9:G9"/>
  </mergeCells>
  <printOptions horizontalCentered="1"/>
  <pageMargins left="0.70866141732283472" right="0.70866141732283472" top="0.74803149606299213" bottom="0.74803149606299213" header="0.31496062992125984" footer="0.31496062992125984"/>
  <pageSetup paperSize="9" scale="68" orientation="landscape" r:id="rId1"/>
  <headerFooter>
    <oddFooter>&amp;CDonnées actualisées le mardi 21 août 2018 à 09:16:30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6"/>
  <sheetViews>
    <sheetView showGridLines="0" zoomScaleNormal="100" workbookViewId="0"/>
  </sheetViews>
  <sheetFormatPr baseColWidth="10" defaultColWidth="8.88671875" defaultRowHeight="13.2" x14ac:dyDescent="0.25"/>
  <cols>
    <col min="1" max="1" width="14.109375" customWidth="1"/>
    <col min="2" max="2" width="31.6640625" customWidth="1"/>
    <col min="3" max="3" width="21.6640625" style="1" customWidth="1"/>
    <col min="4" max="28" width="19.33203125" style="1" customWidth="1"/>
    <col min="29" max="29" width="19.33203125" style="1" hidden="1" customWidth="1"/>
  </cols>
  <sheetData>
    <row r="1" spans="1:29" ht="13.2" customHeight="1" x14ac:dyDescent="0.25">
      <c r="A1" t="s">
        <v>84</v>
      </c>
      <c r="B1" t="s">
        <v>85</v>
      </c>
      <c r="C1" s="1" t="s">
        <v>86</v>
      </c>
      <c r="D1" s="1" t="s">
        <v>87</v>
      </c>
      <c r="E1" s="1" t="s">
        <v>88</v>
      </c>
      <c r="F1" s="1" t="s">
        <v>89</v>
      </c>
      <c r="G1" s="1" t="s">
        <v>90</v>
      </c>
      <c r="H1" s="1" t="s">
        <v>91</v>
      </c>
      <c r="I1" s="1" t="s">
        <v>92</v>
      </c>
      <c r="J1" s="1" t="s">
        <v>93</v>
      </c>
      <c r="K1" s="1" t="s">
        <v>94</v>
      </c>
      <c r="L1" s="1" t="s">
        <v>95</v>
      </c>
      <c r="M1" s="1" t="s">
        <v>96</v>
      </c>
      <c r="N1" s="1" t="s">
        <v>97</v>
      </c>
      <c r="O1" s="1" t="s">
        <v>98</v>
      </c>
      <c r="P1" s="1" t="s">
        <v>99</v>
      </c>
      <c r="Q1" s="1" t="s">
        <v>100</v>
      </c>
      <c r="R1" s="1" t="s">
        <v>101</v>
      </c>
      <c r="S1" s="1" t="s">
        <v>102</v>
      </c>
      <c r="T1" s="1" t="s">
        <v>103</v>
      </c>
      <c r="U1" s="1" t="s">
        <v>104</v>
      </c>
      <c r="V1" s="1" t="s">
        <v>105</v>
      </c>
      <c r="W1" s="1" t="s">
        <v>106</v>
      </c>
      <c r="X1" s="1" t="s">
        <v>107</v>
      </c>
      <c r="Y1" s="1" t="s">
        <v>108</v>
      </c>
      <c r="Z1" s="1" t="s">
        <v>109</v>
      </c>
      <c r="AA1" s="1" t="s">
        <v>110</v>
      </c>
      <c r="AB1" s="1" t="s">
        <v>111</v>
      </c>
      <c r="AC1"/>
    </row>
    <row r="2" spans="1:29" x14ac:dyDescent="0.25">
      <c r="A2">
        <v>96</v>
      </c>
      <c r="B2">
        <v>1</v>
      </c>
      <c r="C2" s="1" t="s">
        <v>55</v>
      </c>
      <c r="D2" s="1">
        <v>252406565</v>
      </c>
      <c r="E2" s="1">
        <v>302654520</v>
      </c>
      <c r="F2" s="1">
        <v>255631733</v>
      </c>
      <c r="G2" s="1">
        <v>20</v>
      </c>
      <c r="H2" s="1">
        <v>0</v>
      </c>
      <c r="I2" s="1">
        <v>1792</v>
      </c>
      <c r="J2" s="1">
        <v>10851094</v>
      </c>
      <c r="K2" s="1">
        <v>6395050</v>
      </c>
      <c r="L2" s="1">
        <v>7100</v>
      </c>
      <c r="M2" s="1">
        <v>193286886</v>
      </c>
      <c r="N2" s="1">
        <v>174256638</v>
      </c>
      <c r="O2" s="1">
        <v>633</v>
      </c>
      <c r="P2" s="1">
        <v>56667376</v>
      </c>
      <c r="Q2" s="1">
        <v>31340092</v>
      </c>
      <c r="R2" s="1">
        <v>95</v>
      </c>
      <c r="S2" s="1">
        <v>739114</v>
      </c>
      <c r="T2" s="1">
        <v>541677</v>
      </c>
      <c r="U2" s="1">
        <v>0</v>
      </c>
      <c r="V2" s="1">
        <v>22</v>
      </c>
      <c r="W2" s="1">
        <v>45240.676122685189</v>
      </c>
      <c r="X2" s="1">
        <v>1</v>
      </c>
      <c r="Y2" s="1" t="s">
        <v>55</v>
      </c>
      <c r="Z2" s="1" t="s">
        <v>28</v>
      </c>
      <c r="AA2" s="1" t="s">
        <v>112</v>
      </c>
      <c r="AB2" s="1">
        <v>45240.583333333336</v>
      </c>
    </row>
    <row r="3" spans="1:29" x14ac:dyDescent="0.25">
      <c r="A3">
        <v>97</v>
      </c>
      <c r="B3">
        <v>2</v>
      </c>
      <c r="C3" s="1" t="s">
        <v>57</v>
      </c>
      <c r="D3" s="1">
        <v>252406565</v>
      </c>
      <c r="E3" s="1">
        <v>302654520</v>
      </c>
      <c r="F3" s="1">
        <v>255631733</v>
      </c>
      <c r="G3" s="1">
        <v>25</v>
      </c>
      <c r="H3" s="1">
        <v>0</v>
      </c>
      <c r="I3" s="1">
        <v>1789</v>
      </c>
      <c r="J3" s="1">
        <v>10851547</v>
      </c>
      <c r="K3" s="1">
        <v>6396278</v>
      </c>
      <c r="L3" s="1">
        <v>7092</v>
      </c>
      <c r="M3" s="1">
        <v>193259562</v>
      </c>
      <c r="N3" s="1">
        <v>174242854</v>
      </c>
      <c r="O3" s="1">
        <v>624</v>
      </c>
      <c r="P3" s="1">
        <v>56652959</v>
      </c>
      <c r="Q3" s="1">
        <v>31329003</v>
      </c>
      <c r="R3" s="1">
        <v>95</v>
      </c>
      <c r="S3" s="1">
        <v>739114</v>
      </c>
      <c r="T3" s="1">
        <v>541677</v>
      </c>
      <c r="U3" s="1">
        <v>0</v>
      </c>
      <c r="V3" s="1">
        <v>22</v>
      </c>
      <c r="W3" s="1">
        <v>45240.676134259258</v>
      </c>
      <c r="X3" s="1">
        <v>1</v>
      </c>
      <c r="Y3" s="1" t="s">
        <v>57</v>
      </c>
      <c r="Z3" s="1" t="s">
        <v>113</v>
      </c>
      <c r="AA3" s="1" t="s">
        <v>112</v>
      </c>
      <c r="AB3" s="1">
        <v>45240.583333333336</v>
      </c>
    </row>
    <row r="4" spans="1:29" x14ac:dyDescent="0.25">
      <c r="A4">
        <v>98</v>
      </c>
      <c r="B4">
        <v>5</v>
      </c>
      <c r="C4" s="1" t="s">
        <v>59</v>
      </c>
      <c r="D4" s="1">
        <v>252406565</v>
      </c>
      <c r="E4" s="1">
        <v>302654520</v>
      </c>
      <c r="F4" s="1">
        <v>255631733</v>
      </c>
      <c r="G4" s="1">
        <v>20</v>
      </c>
      <c r="H4" s="1">
        <v>0</v>
      </c>
      <c r="I4" s="1">
        <v>5787</v>
      </c>
      <c r="J4" s="1">
        <v>119006975</v>
      </c>
      <c r="K4" s="1">
        <v>97295018</v>
      </c>
      <c r="L4" s="1">
        <v>3102</v>
      </c>
      <c r="M4" s="1">
        <v>85130238</v>
      </c>
      <c r="N4" s="1">
        <v>83356023</v>
      </c>
      <c r="O4" s="1">
        <v>633</v>
      </c>
      <c r="P4" s="1">
        <v>56667376</v>
      </c>
      <c r="Q4" s="1">
        <v>31340092</v>
      </c>
      <c r="R4" s="1">
        <v>96</v>
      </c>
      <c r="S4" s="1">
        <v>739141</v>
      </c>
      <c r="T4" s="1">
        <v>541704</v>
      </c>
      <c r="U4" s="1">
        <v>0</v>
      </c>
      <c r="V4" s="1">
        <v>24</v>
      </c>
      <c r="W4" s="1">
        <v>45240.676134259258</v>
      </c>
      <c r="X4" s="1">
        <v>1</v>
      </c>
      <c r="Y4" s="1" t="s">
        <v>59</v>
      </c>
      <c r="Z4" s="1" t="s">
        <v>114</v>
      </c>
      <c r="AA4" s="1" t="s">
        <v>112</v>
      </c>
      <c r="AB4" s="1">
        <v>45240.583333333336</v>
      </c>
    </row>
    <row r="5" spans="1:29" x14ac:dyDescent="0.25">
      <c r="A5">
        <v>99</v>
      </c>
      <c r="B5">
        <v>6</v>
      </c>
      <c r="C5" s="1" t="s">
        <v>66</v>
      </c>
      <c r="D5" s="1">
        <v>252406565</v>
      </c>
      <c r="E5" s="1">
        <v>302654520</v>
      </c>
      <c r="F5" s="1">
        <v>255631733</v>
      </c>
      <c r="G5" s="1">
        <v>25</v>
      </c>
      <c r="H5" s="1">
        <v>0</v>
      </c>
      <c r="I5" s="1">
        <v>5782</v>
      </c>
      <c r="J5" s="1">
        <v>118985680</v>
      </c>
      <c r="K5" s="1">
        <v>97285372</v>
      </c>
      <c r="L5" s="1">
        <v>3096</v>
      </c>
      <c r="M5" s="1">
        <v>85124662</v>
      </c>
      <c r="N5" s="1">
        <v>83353113</v>
      </c>
      <c r="O5" s="1">
        <v>624</v>
      </c>
      <c r="P5" s="1">
        <v>56652959</v>
      </c>
      <c r="Q5" s="1">
        <v>31329003</v>
      </c>
      <c r="R5" s="1">
        <v>96</v>
      </c>
      <c r="S5" s="1">
        <v>739141</v>
      </c>
      <c r="T5" s="1">
        <v>541704</v>
      </c>
      <c r="U5" s="1">
        <v>0</v>
      </c>
      <c r="V5" s="1">
        <v>24</v>
      </c>
      <c r="W5" s="1">
        <v>45240.676134259258</v>
      </c>
      <c r="X5" s="1">
        <v>1</v>
      </c>
      <c r="Y5" s="1" t="s">
        <v>66</v>
      </c>
      <c r="Z5" s="1" t="s">
        <v>114</v>
      </c>
      <c r="AA5" s="1" t="s">
        <v>112</v>
      </c>
      <c r="AB5" s="1">
        <v>45240.583333333336</v>
      </c>
    </row>
    <row r="6" spans="1:29" x14ac:dyDescent="0.25">
      <c r="A6">
        <v>100</v>
      </c>
      <c r="B6">
        <v>2</v>
      </c>
      <c r="C6" s="1" t="s">
        <v>115</v>
      </c>
      <c r="D6" s="1">
        <v>252406565</v>
      </c>
      <c r="E6" s="1">
        <v>302654520</v>
      </c>
      <c r="F6" s="1">
        <v>255631733</v>
      </c>
      <c r="G6" s="1">
        <v>20</v>
      </c>
      <c r="H6" s="1">
        <v>0</v>
      </c>
      <c r="I6" s="1">
        <v>1789</v>
      </c>
      <c r="J6" s="1">
        <v>10851547</v>
      </c>
      <c r="K6" s="1">
        <v>6396278</v>
      </c>
      <c r="L6" s="1">
        <v>7092</v>
      </c>
      <c r="M6" s="1">
        <v>193259562</v>
      </c>
      <c r="N6" s="1">
        <v>174242854</v>
      </c>
      <c r="O6" s="1">
        <v>624</v>
      </c>
      <c r="P6" s="1">
        <v>56652959</v>
      </c>
      <c r="Q6" s="1">
        <v>31329003</v>
      </c>
      <c r="R6" s="1">
        <v>95</v>
      </c>
      <c r="S6" s="1">
        <v>739114</v>
      </c>
      <c r="T6" s="1">
        <v>541677</v>
      </c>
      <c r="U6" s="1">
        <v>0</v>
      </c>
      <c r="V6" s="1">
        <v>22</v>
      </c>
      <c r="W6" s="1">
        <v>45240.676134259258</v>
      </c>
      <c r="X6" s="1">
        <v>1</v>
      </c>
      <c r="Y6" s="1" t="s">
        <v>57</v>
      </c>
      <c r="Z6" s="1" t="s">
        <v>113</v>
      </c>
      <c r="AA6" s="1" t="s">
        <v>112</v>
      </c>
      <c r="AB6" s="1">
        <v>45240.583333333336</v>
      </c>
    </row>
  </sheetData>
  <phoneticPr fontId="1" type="noConversion"/>
  <pageMargins left="0.94488188976377963" right="0.74803149606299213" top="0.98425196850393704" bottom="0.98425196850393704" header="0.51181102362204722" footer="0.51181102362204722"/>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C16"/>
  <sheetViews>
    <sheetView workbookViewId="0">
      <selection activeCell="B16" sqref="B16"/>
    </sheetView>
  </sheetViews>
  <sheetFormatPr baseColWidth="10" defaultColWidth="11.5546875" defaultRowHeight="13.2" x14ac:dyDescent="0.25"/>
  <cols>
    <col min="1" max="1" width="14.33203125" bestFit="1" customWidth="1"/>
    <col min="2" max="2" width="60.77734375" bestFit="1" customWidth="1"/>
  </cols>
  <sheetData>
    <row r="1" spans="1:3" x14ac:dyDescent="0.25">
      <c r="A1" s="2" t="s">
        <v>24</v>
      </c>
      <c r="B1" s="2" t="s">
        <v>25</v>
      </c>
    </row>
    <row r="2" spans="1:3" x14ac:dyDescent="0.25">
      <c r="A2" s="2" t="s">
        <v>26</v>
      </c>
      <c r="B2" s="2" t="s">
        <v>29</v>
      </c>
      <c r="C2" s="2" t="s">
        <v>32</v>
      </c>
    </row>
    <row r="3" spans="1:3" x14ac:dyDescent="0.25">
      <c r="A3" s="2" t="s">
        <v>27</v>
      </c>
      <c r="B3" s="2" t="s">
        <v>30</v>
      </c>
      <c r="C3" s="2" t="s">
        <v>33</v>
      </c>
    </row>
    <row r="4" spans="1:3" x14ac:dyDescent="0.25">
      <c r="A4" s="2" t="s">
        <v>37</v>
      </c>
      <c r="B4" s="2" t="s">
        <v>51</v>
      </c>
      <c r="C4" s="2" t="s">
        <v>34</v>
      </c>
    </row>
    <row r="5" spans="1:3" x14ac:dyDescent="0.25">
      <c r="A5" s="2" t="s">
        <v>38</v>
      </c>
      <c r="B5" s="2" t="s">
        <v>52</v>
      </c>
      <c r="C5" s="2" t="s">
        <v>35</v>
      </c>
    </row>
    <row r="6" spans="1:3" x14ac:dyDescent="0.25">
      <c r="A6" s="2" t="s">
        <v>28</v>
      </c>
      <c r="B6" s="2" t="s">
        <v>31</v>
      </c>
      <c r="C6" s="2" t="s">
        <v>36</v>
      </c>
    </row>
    <row r="7" spans="1:3" x14ac:dyDescent="0.25">
      <c r="A7" s="2" t="s">
        <v>55</v>
      </c>
      <c r="B7" s="2" t="s">
        <v>60</v>
      </c>
      <c r="C7" s="2" t="s">
        <v>71</v>
      </c>
    </row>
    <row r="8" spans="1:3" x14ac:dyDescent="0.25">
      <c r="A8" s="2" t="s">
        <v>56</v>
      </c>
      <c r="B8" s="2" t="s">
        <v>61</v>
      </c>
      <c r="C8" s="2" t="s">
        <v>73</v>
      </c>
    </row>
    <row r="9" spans="1:3" x14ac:dyDescent="0.25">
      <c r="A9" s="2" t="s">
        <v>58</v>
      </c>
      <c r="B9" s="2" t="s">
        <v>62</v>
      </c>
      <c r="C9" s="2" t="s">
        <v>72</v>
      </c>
    </row>
    <row r="10" spans="1:3" x14ac:dyDescent="0.25">
      <c r="A10" s="2" t="s">
        <v>57</v>
      </c>
      <c r="B10" s="2" t="s">
        <v>63</v>
      </c>
      <c r="C10" s="2" t="s">
        <v>74</v>
      </c>
    </row>
    <row r="11" spans="1:3" x14ac:dyDescent="0.25">
      <c r="A11" s="2" t="s">
        <v>59</v>
      </c>
      <c r="B11" s="2" t="s">
        <v>67</v>
      </c>
      <c r="C11" s="2" t="s">
        <v>75</v>
      </c>
    </row>
    <row r="12" spans="1:3" x14ac:dyDescent="0.25">
      <c r="A12" s="2" t="s">
        <v>64</v>
      </c>
      <c r="B12" s="2" t="s">
        <v>68</v>
      </c>
      <c r="C12" s="2" t="s">
        <v>76</v>
      </c>
    </row>
    <row r="13" spans="1:3" x14ac:dyDescent="0.25">
      <c r="A13" s="2" t="s">
        <v>65</v>
      </c>
      <c r="B13" s="2" t="s">
        <v>69</v>
      </c>
      <c r="C13" s="2" t="s">
        <v>77</v>
      </c>
    </row>
    <row r="14" spans="1:3" x14ac:dyDescent="0.25">
      <c r="A14" s="2" t="s">
        <v>66</v>
      </c>
      <c r="B14" s="2" t="s">
        <v>70</v>
      </c>
      <c r="C14" s="2" t="s">
        <v>78</v>
      </c>
    </row>
    <row r="15" spans="1:3" x14ac:dyDescent="0.25">
      <c r="A15" t="s">
        <v>79</v>
      </c>
      <c r="B15" s="2" t="s">
        <v>80</v>
      </c>
      <c r="C15" s="2" t="s">
        <v>81</v>
      </c>
    </row>
    <row r="16" spans="1:3" x14ac:dyDescent="0.25">
      <c r="A16" t="s">
        <v>82</v>
      </c>
      <c r="B16" s="2" t="s">
        <v>83</v>
      </c>
      <c r="C16" s="2"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989E137CF04E49A2019F8FD602DCF4" ma:contentTypeVersion="17" ma:contentTypeDescription="Create a new document." ma:contentTypeScope="" ma:versionID="7054269bebb1df2ec30960fa6cc54e5c">
  <xsd:schema xmlns:xsd="http://www.w3.org/2001/XMLSchema" xmlns:xs="http://www.w3.org/2001/XMLSchema" xmlns:p="http://schemas.microsoft.com/office/2006/metadata/properties" xmlns:ns2="1ce3f85d-a060-40c8-bdb0-072ff596e6f4" xmlns:ns3="e0577392-9fa2-409e-9783-eea91d760e5e" targetNamespace="http://schemas.microsoft.com/office/2006/metadata/properties" ma:root="true" ma:fieldsID="e6e798be6ef2db048938d76b2b6dc38e" ns2:_="" ns3:_="">
    <xsd:import namespace="1ce3f85d-a060-40c8-bdb0-072ff596e6f4"/>
    <xsd:import namespace="e0577392-9fa2-409e-9783-eea91d760e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3f85d-a060-40c8-bdb0-072ff596e6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3699441-b228-4cb9-94e2-0730544ffa8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577392-9fa2-409e-9783-eea91d760e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e812af8-011f-4094-b41e-df193aaac1e7}" ma:internalName="TaxCatchAll" ma:showField="CatchAllData" ma:web="e0577392-9fa2-409e-9783-eea91d760e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6AC2BC-897B-4529-8D32-78177CEC515B}"/>
</file>

<file path=customXml/itemProps2.xml><?xml version="1.0" encoding="utf-8"?>
<ds:datastoreItem xmlns:ds="http://schemas.openxmlformats.org/officeDocument/2006/customXml" ds:itemID="{58B7430E-564B-4BC8-B4A4-28DAF1EA80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240</vt:i4>
      </vt:variant>
    </vt:vector>
  </HeadingPairs>
  <TitlesOfParts>
    <vt:vector size="250" baseType="lpstr">
      <vt:lpstr>QUORUM</vt:lpstr>
      <vt:lpstr>AGO PP_US</vt:lpstr>
      <vt:lpstr>AGE PP_NP</vt:lpstr>
      <vt:lpstr>AGO PP_US non prévues</vt:lpstr>
      <vt:lpstr>AGE PP_NP non prévues</vt:lpstr>
      <vt:lpstr>21</vt:lpstr>
      <vt:lpstr>Template</vt:lpstr>
      <vt:lpstr>_</vt:lpstr>
      <vt:lpstr>_Description</vt:lpstr>
      <vt:lpstr>_Options</vt:lpstr>
      <vt:lpstr>'21'!AccountsByChmProxyVote</vt:lpstr>
      <vt:lpstr>'AGE PP_NP'!AccountsByChmProxyVote</vt:lpstr>
      <vt:lpstr>'AGE PP_NP non prévues'!AccountsByChmProxyVote</vt:lpstr>
      <vt:lpstr>'AGO PP_US'!AccountsByChmProxyVote</vt:lpstr>
      <vt:lpstr>'AGO PP_US non prévues'!AccountsByChmProxyVote</vt:lpstr>
      <vt:lpstr>QUORUM!AccountsByChmProxyVote</vt:lpstr>
      <vt:lpstr>AccountsByChmProxyVote</vt:lpstr>
      <vt:lpstr>'21'!AccountsByDirectVote</vt:lpstr>
      <vt:lpstr>'AGE PP_NP'!AccountsByDirectVote</vt:lpstr>
      <vt:lpstr>'AGE PP_NP non prévues'!AccountsByDirectVote</vt:lpstr>
      <vt:lpstr>'AGO PP_US'!AccountsByDirectVote</vt:lpstr>
      <vt:lpstr>'AGO PP_US non prévues'!AccountsByDirectVote</vt:lpstr>
      <vt:lpstr>QUORUM!AccountsByDirectVote</vt:lpstr>
      <vt:lpstr>AccountsByDirectVote</vt:lpstr>
      <vt:lpstr>'21'!AccountsRepresentedBy3PP</vt:lpstr>
      <vt:lpstr>'AGE PP_NP'!AccountsRepresentedBy3PP</vt:lpstr>
      <vt:lpstr>'AGE PP_NP non prévues'!AccountsRepresentedBy3PP</vt:lpstr>
      <vt:lpstr>'AGO PP_US'!AccountsRepresentedBy3PP</vt:lpstr>
      <vt:lpstr>'AGO PP_US non prévues'!AccountsRepresentedBy3PP</vt:lpstr>
      <vt:lpstr>QUORUM!AccountsRepresentedBy3PP</vt:lpstr>
      <vt:lpstr>AccountsRepresentedBy3PP</vt:lpstr>
      <vt:lpstr>'21'!AccountsRepresentedInPerson</vt:lpstr>
      <vt:lpstr>'AGE PP_NP'!AccountsRepresentedInPerson</vt:lpstr>
      <vt:lpstr>'AGE PP_NP non prévues'!AccountsRepresentedInPerson</vt:lpstr>
      <vt:lpstr>'AGO PP_US'!AccountsRepresentedInPerson</vt:lpstr>
      <vt:lpstr>'AGO PP_US non prévues'!AccountsRepresentedInPerson</vt:lpstr>
      <vt:lpstr>QUORUM!AccountsRepresentedInPerson</vt:lpstr>
      <vt:lpstr>AccountsRepresentedInPerson</vt:lpstr>
      <vt:lpstr>'21'!CommentForSpecificQuorum</vt:lpstr>
      <vt:lpstr>'AGE PP_NP'!CommentForSpecificQuorum</vt:lpstr>
      <vt:lpstr>'AGE PP_NP non prévues'!CommentForSpecificQuorum</vt:lpstr>
      <vt:lpstr>'AGO PP_US'!CommentForSpecificQuorum</vt:lpstr>
      <vt:lpstr>'AGO PP_US non prévues'!CommentForSpecificQuorum</vt:lpstr>
      <vt:lpstr>QUORUM!CommentForSpecificQuorum</vt:lpstr>
      <vt:lpstr>CommentForSpecificQuorum</vt:lpstr>
      <vt:lpstr>'21'!CompanyName</vt:lpstr>
      <vt:lpstr>'AGE PP_NP'!CompanyName</vt:lpstr>
      <vt:lpstr>'AGE PP_NP non prévues'!CompanyName</vt:lpstr>
      <vt:lpstr>'AGO PP_US'!CompanyName</vt:lpstr>
      <vt:lpstr>'AGO PP_US non prévues'!CompanyName</vt:lpstr>
      <vt:lpstr>QUORUM!CompanyName</vt:lpstr>
      <vt:lpstr>CompanyName</vt:lpstr>
      <vt:lpstr>'21'!DateOfMeeting</vt:lpstr>
      <vt:lpstr>'AGE PP_NP'!DateOfMeeting</vt:lpstr>
      <vt:lpstr>'AGE PP_NP non prévues'!DateOfMeeting</vt:lpstr>
      <vt:lpstr>'AGO PP_US'!DateOfMeeting</vt:lpstr>
      <vt:lpstr>'AGO PP_US non prévues'!DateOfMeeting</vt:lpstr>
      <vt:lpstr>QUORUM!DateOfMeeting</vt:lpstr>
      <vt:lpstr>DateOfMeeting</vt:lpstr>
      <vt:lpstr>'21'!hideOnGeneral</vt:lpstr>
      <vt:lpstr>'AGE PP_NP'!hideOnGeneral</vt:lpstr>
      <vt:lpstr>'AGE PP_NP non prévues'!hideOnGeneral</vt:lpstr>
      <vt:lpstr>'AGO PP_US'!hideOnGeneral</vt:lpstr>
      <vt:lpstr>'AGO PP_US non prévues'!hideOnGeneral</vt:lpstr>
      <vt:lpstr>QUORUM!hideOnGeneral</vt:lpstr>
      <vt:lpstr>hideOnGeneral</vt:lpstr>
      <vt:lpstr>'21'!hideOnSpecial</vt:lpstr>
      <vt:lpstr>'AGE PP_NP'!hideOnSpecial</vt:lpstr>
      <vt:lpstr>'AGE PP_NP non prévues'!hideOnSpecial</vt:lpstr>
      <vt:lpstr>'AGO PP_US'!hideOnSpecial</vt:lpstr>
      <vt:lpstr>'AGO PP_US non prévues'!hideOnSpecial</vt:lpstr>
      <vt:lpstr>QUORUM!hideOnSpecial</vt:lpstr>
      <vt:lpstr>hideOnSpecial</vt:lpstr>
      <vt:lpstr>'21'!IssuedShareCapital</vt:lpstr>
      <vt:lpstr>'AGE PP_NP'!IssuedShareCapital</vt:lpstr>
      <vt:lpstr>'AGE PP_NP non prévues'!IssuedShareCapital</vt:lpstr>
      <vt:lpstr>'AGO PP_US'!IssuedShareCapital</vt:lpstr>
      <vt:lpstr>'AGO PP_US non prévues'!IssuedShareCapital</vt:lpstr>
      <vt:lpstr>QUORUM!IssuedShareCapital</vt:lpstr>
      <vt:lpstr>IssuedShareCapital</vt:lpstr>
      <vt:lpstr>'21'!IssuedShareCapitalForQuorum</vt:lpstr>
      <vt:lpstr>'AGE PP_NP'!IssuedShareCapitalForQuorum</vt:lpstr>
      <vt:lpstr>'AGE PP_NP non prévues'!IssuedShareCapitalForQuorum</vt:lpstr>
      <vt:lpstr>'AGO PP_US'!IssuedShareCapitalForQuorum</vt:lpstr>
      <vt:lpstr>'AGO PP_US non prévues'!IssuedShareCapitalForQuorum</vt:lpstr>
      <vt:lpstr>QUORUM!IssuedShareCapitalForQuorum</vt:lpstr>
      <vt:lpstr>IssuedShareCapitalForQuorum</vt:lpstr>
      <vt:lpstr>'21'!IssuedShareCapitalForSession</vt:lpstr>
      <vt:lpstr>'AGE PP_NP'!IssuedShareCapitalForSession</vt:lpstr>
      <vt:lpstr>'AGE PP_NP non prévues'!IssuedShareCapitalForSession</vt:lpstr>
      <vt:lpstr>'AGO PP_US'!IssuedShareCapitalForSession</vt:lpstr>
      <vt:lpstr>'AGO PP_US non prévues'!IssuedShareCapitalForSession</vt:lpstr>
      <vt:lpstr>QUORUM!IssuedShareCapitalForSession</vt:lpstr>
      <vt:lpstr>IssuedShareCapitalForSession</vt:lpstr>
      <vt:lpstr>'21'!IssuedShareCapitalVotesForQuorum</vt:lpstr>
      <vt:lpstr>'AGE PP_NP'!IssuedShareCapitalVotesForQuorum</vt:lpstr>
      <vt:lpstr>'AGE PP_NP non prévues'!IssuedShareCapitalVotesForQuorum</vt:lpstr>
      <vt:lpstr>'AGO PP_US'!IssuedShareCapitalVotesForQuorum</vt:lpstr>
      <vt:lpstr>'AGO PP_US non prévues'!IssuedShareCapitalVotesForQuorum</vt:lpstr>
      <vt:lpstr>QUORUM!IssuedShareCapitalVotesForQuorum</vt:lpstr>
      <vt:lpstr>IssuedShareCapitalVotesForQuorum</vt:lpstr>
      <vt:lpstr>'21'!IssuedShareCapitalVotesForSession</vt:lpstr>
      <vt:lpstr>'AGE PP_NP'!IssuedShareCapitalVotesForSession</vt:lpstr>
      <vt:lpstr>'AGE PP_NP non prévues'!IssuedShareCapitalVotesForSession</vt:lpstr>
      <vt:lpstr>'AGO PP_US'!IssuedShareCapitalVotesForSession</vt:lpstr>
      <vt:lpstr>'AGO PP_US non prévues'!IssuedShareCapitalVotesForSession</vt:lpstr>
      <vt:lpstr>QUORUM!IssuedShareCapitalVotesForSession</vt:lpstr>
      <vt:lpstr>IssuedShareCapitalVotesForSession</vt:lpstr>
      <vt:lpstr>'21'!MeetingSessionDescription</vt:lpstr>
      <vt:lpstr>'AGE PP_NP'!MeetingSessionDescription</vt:lpstr>
      <vt:lpstr>'AGE PP_NP non prévues'!MeetingSessionDescription</vt:lpstr>
      <vt:lpstr>'AGO PP_US'!MeetingSessionDescription</vt:lpstr>
      <vt:lpstr>'AGO PP_US non prévues'!MeetingSessionDescription</vt:lpstr>
      <vt:lpstr>QUORUM!MeetingSessionDescription</vt:lpstr>
      <vt:lpstr>MeetingSessionDescription</vt:lpstr>
      <vt:lpstr>'21'!PercentInVotesText</vt:lpstr>
      <vt:lpstr>'AGE PP_NP'!PercentInVotesText</vt:lpstr>
      <vt:lpstr>'AGE PP_NP non prévues'!PercentInVotesText</vt:lpstr>
      <vt:lpstr>'AGO PP_US'!PercentInVotesText</vt:lpstr>
      <vt:lpstr>'AGO PP_US non prévues'!PercentInVotesText</vt:lpstr>
      <vt:lpstr>QUORUM!PercentInVotesText</vt:lpstr>
      <vt:lpstr>PercentInVotesText</vt:lpstr>
      <vt:lpstr>'21'!PercentVotesColumn</vt:lpstr>
      <vt:lpstr>'AGE PP_NP'!PercentVotesColumn</vt:lpstr>
      <vt:lpstr>'AGE PP_NP non prévues'!PercentVotesColumn</vt:lpstr>
      <vt:lpstr>'AGO PP_US'!PercentVotesColumn</vt:lpstr>
      <vt:lpstr>'AGO PP_US non prévues'!PercentVotesColumn</vt:lpstr>
      <vt:lpstr>QUORUM!PercentVotesColumn</vt:lpstr>
      <vt:lpstr>PercentVotesColumn</vt:lpstr>
      <vt:lpstr>_!Query_from_Mms</vt:lpstr>
      <vt:lpstr>'21'!QuorumInSharesText</vt:lpstr>
      <vt:lpstr>'AGE PP_NP'!QuorumInSharesText</vt:lpstr>
      <vt:lpstr>'AGE PP_NP non prévues'!QuorumInSharesText</vt:lpstr>
      <vt:lpstr>'AGO PP_US'!QuorumInSharesText</vt:lpstr>
      <vt:lpstr>'AGO PP_US non prévues'!QuorumInSharesText</vt:lpstr>
      <vt:lpstr>QUORUM!QuorumInSharesText</vt:lpstr>
      <vt:lpstr>QuorumInSharesText</vt:lpstr>
      <vt:lpstr>'21'!QuorumTitle</vt:lpstr>
      <vt:lpstr>'AGE PP_NP'!QuorumTitle</vt:lpstr>
      <vt:lpstr>'AGE PP_NP non prévues'!QuorumTitle</vt:lpstr>
      <vt:lpstr>'AGO PP_US'!QuorumTitle</vt:lpstr>
      <vt:lpstr>'AGO PP_US non prévues'!QuorumTitle</vt:lpstr>
      <vt:lpstr>QUORUM!QuorumTitle</vt:lpstr>
      <vt:lpstr>QuorumTitle</vt:lpstr>
      <vt:lpstr>'21'!RequiredQuorumInSharesCalculated</vt:lpstr>
      <vt:lpstr>'AGE PP_NP'!RequiredQuorumInSharesCalculated</vt:lpstr>
      <vt:lpstr>'AGE PP_NP non prévues'!RequiredQuorumInSharesCalculated</vt:lpstr>
      <vt:lpstr>'AGO PP_US'!RequiredQuorumInSharesCalculated</vt:lpstr>
      <vt:lpstr>'AGO PP_US non prévues'!RequiredQuorumInSharesCalculated</vt:lpstr>
      <vt:lpstr>QUORUM!RequiredQuorumInSharesCalculated</vt:lpstr>
      <vt:lpstr>RequiredQuorumInSharesCalculated</vt:lpstr>
      <vt:lpstr>'21'!RequiredQuorumInSharesForced</vt:lpstr>
      <vt:lpstr>'AGE PP_NP'!RequiredQuorumInSharesForced</vt:lpstr>
      <vt:lpstr>'AGE PP_NP non prévues'!RequiredQuorumInSharesForced</vt:lpstr>
      <vt:lpstr>'AGO PP_US'!RequiredQuorumInSharesForced</vt:lpstr>
      <vt:lpstr>'AGO PP_US non prévues'!RequiredQuorumInSharesForced</vt:lpstr>
      <vt:lpstr>QUORUM!RequiredQuorumInSharesForced</vt:lpstr>
      <vt:lpstr>RequiredQuorumInSharesForced</vt:lpstr>
      <vt:lpstr>'21'!RequiredQuorumInSharesToUse</vt:lpstr>
      <vt:lpstr>'AGE PP_NP'!RequiredQuorumInSharesToUse</vt:lpstr>
      <vt:lpstr>'AGE PP_NP non prévues'!RequiredQuorumInSharesToUse</vt:lpstr>
      <vt:lpstr>'AGO PP_US'!RequiredQuorumInSharesToUse</vt:lpstr>
      <vt:lpstr>'AGO PP_US non prévues'!RequiredQuorumInSharesToUse</vt:lpstr>
      <vt:lpstr>QUORUM!RequiredQuorumInSharesToUse</vt:lpstr>
      <vt:lpstr>RequiredQuorumInSharesToUse</vt:lpstr>
      <vt:lpstr>'21'!RequiredQuorumPercentage</vt:lpstr>
      <vt:lpstr>'AGE PP_NP'!RequiredQuorumPercentage</vt:lpstr>
      <vt:lpstr>'AGE PP_NP non prévues'!RequiredQuorumPercentage</vt:lpstr>
      <vt:lpstr>'AGO PP_US'!RequiredQuorumPercentage</vt:lpstr>
      <vt:lpstr>'AGO PP_US non prévues'!RequiredQuorumPercentage</vt:lpstr>
      <vt:lpstr>QUORUM!RequiredQuorumPercentage</vt:lpstr>
      <vt:lpstr>RequiredQuorumPercentage</vt:lpstr>
      <vt:lpstr>'21'!RequiredQuorumText</vt:lpstr>
      <vt:lpstr>'AGE PP_NP'!RequiredQuorumText</vt:lpstr>
      <vt:lpstr>'AGE PP_NP non prévues'!RequiredQuorumText</vt:lpstr>
      <vt:lpstr>'AGO PP_US'!RequiredQuorumText</vt:lpstr>
      <vt:lpstr>'AGO PP_US non prévues'!RequiredQuorumText</vt:lpstr>
      <vt:lpstr>QUORUM!RequiredQuorumText</vt:lpstr>
      <vt:lpstr>RequiredQuorumText</vt:lpstr>
      <vt:lpstr>ResolutionDescription</vt:lpstr>
      <vt:lpstr>'21'!SharesByChmProxyVote</vt:lpstr>
      <vt:lpstr>'AGE PP_NP'!SharesByChmProxyVote</vt:lpstr>
      <vt:lpstr>'AGE PP_NP non prévues'!SharesByChmProxyVote</vt:lpstr>
      <vt:lpstr>'AGO PP_US'!SharesByChmProxyVote</vt:lpstr>
      <vt:lpstr>'AGO PP_US non prévues'!SharesByChmProxyVote</vt:lpstr>
      <vt:lpstr>QUORUM!SharesByChmProxyVote</vt:lpstr>
      <vt:lpstr>SharesByChmProxyVote</vt:lpstr>
      <vt:lpstr>'21'!SharesByDirectVote</vt:lpstr>
      <vt:lpstr>'AGE PP_NP'!SharesByDirectVote</vt:lpstr>
      <vt:lpstr>'AGE PP_NP non prévues'!SharesByDirectVote</vt:lpstr>
      <vt:lpstr>'AGO PP_US'!SharesByDirectVote</vt:lpstr>
      <vt:lpstr>'AGO PP_US non prévues'!SharesByDirectVote</vt:lpstr>
      <vt:lpstr>QUORUM!SharesByDirectVote</vt:lpstr>
      <vt:lpstr>SharesByDirectVote</vt:lpstr>
      <vt:lpstr>'21'!SharesRepresentedBy3PP</vt:lpstr>
      <vt:lpstr>'AGE PP_NP'!SharesRepresentedBy3PP</vt:lpstr>
      <vt:lpstr>'AGE PP_NP non prévues'!SharesRepresentedBy3PP</vt:lpstr>
      <vt:lpstr>'AGO PP_US'!SharesRepresentedBy3PP</vt:lpstr>
      <vt:lpstr>'AGO PP_US non prévues'!SharesRepresentedBy3PP</vt:lpstr>
      <vt:lpstr>QUORUM!SharesRepresentedBy3PP</vt:lpstr>
      <vt:lpstr>SharesRepresentedBy3PP</vt:lpstr>
      <vt:lpstr>'21'!SharesRepresentedInPerson</vt:lpstr>
      <vt:lpstr>'AGE PP_NP'!SharesRepresentedInPerson</vt:lpstr>
      <vt:lpstr>'AGE PP_NP non prévues'!SharesRepresentedInPerson</vt:lpstr>
      <vt:lpstr>'AGO PP_US'!SharesRepresentedInPerson</vt:lpstr>
      <vt:lpstr>'AGO PP_US non prévues'!SharesRepresentedInPerson</vt:lpstr>
      <vt:lpstr>QUORUM!SharesRepresentedInPerson</vt:lpstr>
      <vt:lpstr>SharesRepresentedInPerson</vt:lpstr>
      <vt:lpstr>'21'!TotalVotesBlocked</vt:lpstr>
      <vt:lpstr>'AGE PP_NP'!TotalVotesBlocked</vt:lpstr>
      <vt:lpstr>'AGE PP_NP non prévues'!TotalVotesBlocked</vt:lpstr>
      <vt:lpstr>'AGO PP_US'!TotalVotesBlocked</vt:lpstr>
      <vt:lpstr>'AGO PP_US non prévues'!TotalVotesBlocked</vt:lpstr>
      <vt:lpstr>QUORUM!TotalVotesBlocked</vt:lpstr>
      <vt:lpstr>TotalVotesBlocked</vt:lpstr>
      <vt:lpstr>'21'!VOTES_FOR_THIS_RESOLUTION</vt:lpstr>
      <vt:lpstr>'AGE PP_NP'!VOTES_FOR_THIS_RESOLUTION</vt:lpstr>
      <vt:lpstr>'AGE PP_NP non prévues'!VOTES_FOR_THIS_RESOLUTION</vt:lpstr>
      <vt:lpstr>'AGO PP_US'!VOTES_FOR_THIS_RESOLUTION</vt:lpstr>
      <vt:lpstr>'AGO PP_US non prévues'!VOTES_FOR_THIS_RESOLUTION</vt:lpstr>
      <vt:lpstr>QUORUM!VOTES_FOR_THIS_RESOLUTION</vt:lpstr>
      <vt:lpstr>VOTES_FOR_THIS_RESOLUTION</vt:lpstr>
      <vt:lpstr>'21'!VotesByChmProxyVote</vt:lpstr>
      <vt:lpstr>'AGE PP_NP'!VotesByChmProxyVote</vt:lpstr>
      <vt:lpstr>'AGE PP_NP non prévues'!VotesByChmProxyVote</vt:lpstr>
      <vt:lpstr>'AGO PP_US'!VotesByChmProxyVote</vt:lpstr>
      <vt:lpstr>'AGO PP_US non prévues'!VotesByChmProxyVote</vt:lpstr>
      <vt:lpstr>QUORUM!VotesByChmProxyVote</vt:lpstr>
      <vt:lpstr>VotesByChmProxyVote</vt:lpstr>
      <vt:lpstr>'21'!VotesByDirectVote</vt:lpstr>
      <vt:lpstr>'AGE PP_NP'!VotesByDirectVote</vt:lpstr>
      <vt:lpstr>'AGE PP_NP non prévues'!VotesByDirectVote</vt:lpstr>
      <vt:lpstr>'AGO PP_US'!VotesByDirectVote</vt:lpstr>
      <vt:lpstr>'AGO PP_US non prévues'!VotesByDirectVote</vt:lpstr>
      <vt:lpstr>QUORUM!VotesByDirectVote</vt:lpstr>
      <vt:lpstr>VotesByDirectVote</vt:lpstr>
      <vt:lpstr>'21'!VotesRepresentedBy3PP</vt:lpstr>
      <vt:lpstr>'AGE PP_NP'!VotesRepresentedBy3PP</vt:lpstr>
      <vt:lpstr>'AGE PP_NP non prévues'!VotesRepresentedBy3PP</vt:lpstr>
      <vt:lpstr>'AGO PP_US'!VotesRepresentedBy3PP</vt:lpstr>
      <vt:lpstr>'AGO PP_US non prévues'!VotesRepresentedBy3PP</vt:lpstr>
      <vt:lpstr>QUORUM!VotesRepresentedBy3PP</vt:lpstr>
      <vt:lpstr>VotesRepresentedBy3PP</vt:lpstr>
      <vt:lpstr>'21'!VotesRepresentedInPerson</vt:lpstr>
      <vt:lpstr>'AGE PP_NP'!VotesRepresentedInPerson</vt:lpstr>
      <vt:lpstr>'AGE PP_NP non prévues'!VotesRepresentedInPerson</vt:lpstr>
      <vt:lpstr>'AGO PP_US'!VotesRepresentedInPerson</vt:lpstr>
      <vt:lpstr>'AGO PP_US non prévues'!VotesRepresentedInPerson</vt:lpstr>
      <vt:lpstr>QUORUM!VotesRepresentedInPerson</vt:lpstr>
      <vt:lpstr>VotesRepresentedInPerson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Lumi Administrator (installs software)</dc:creator>
  <cp:lastModifiedBy>Lumi Administrator (installs software)</cp:lastModifiedBy>
  <cp:lastPrinted>2017-08-01T10:28:22Z</cp:lastPrinted>
  <dcterms:created xsi:type="dcterms:W3CDTF">1996-10-14T23:33:28Z</dcterms:created>
  <dcterms:modified xsi:type="dcterms:W3CDTF">2023-11-10T15:49:52Z</dcterms:modified>
</cp:coreProperties>
</file>